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990" windowHeight="11655" firstSheet="3" activeTab="6"/>
  </bookViews>
  <sheets>
    <sheet name="performance with naive aprches" sheetId="4" r:id="rId1"/>
    <sheet name="performance with data aprches" sheetId="1" r:id="rId2"/>
    <sheet name="compare-naive vs data aprches" sheetId="2" r:id="rId3"/>
    <sheet name="compare -ondemand vs pre-fetch" sheetId="3" r:id="rId4"/>
    <sheet name="2-10-20 threads prfrm-1" sheetId="5" r:id="rId5"/>
    <sheet name="2-10-20 threads prfrm-2" sheetId="6" r:id="rId6"/>
    <sheet name="overhead timings for 10-thread" sheetId="7" r:id="rId7"/>
    <sheet name="Sheet4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N57" i="7"/>
  <c r="Q57"/>
  <c r="R57"/>
  <c r="S57"/>
  <c r="AA57"/>
  <c r="AF57"/>
  <c r="AG57"/>
  <c r="AH57"/>
  <c r="AC57"/>
  <c r="AB57"/>
  <c r="X57"/>
  <c r="W57"/>
  <c r="V57"/>
  <c r="M57"/>
  <c r="L57"/>
  <c r="I57"/>
  <c r="H57"/>
  <c r="G57"/>
  <c r="H56"/>
  <c r="I56"/>
  <c r="L56"/>
  <c r="M56"/>
  <c r="N56"/>
  <c r="Q56"/>
  <c r="R56"/>
  <c r="S56"/>
  <c r="V56"/>
  <c r="W56"/>
  <c r="X56"/>
  <c r="AA56"/>
  <c r="AB56"/>
  <c r="AC56"/>
  <c r="AF56"/>
  <c r="AG56"/>
  <c r="AH56"/>
  <c r="G56"/>
  <c r="A32" i="8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31"/>
  <c r="CP32"/>
  <c r="CP33"/>
  <c r="CP34"/>
  <c r="CP35"/>
  <c r="CP36"/>
  <c r="CP37"/>
  <c r="CP38"/>
  <c r="CP39"/>
  <c r="CP40"/>
  <c r="CP41"/>
  <c r="CP42"/>
  <c r="CP43"/>
  <c r="CP44"/>
  <c r="CP45"/>
  <c r="CP46"/>
  <c r="CP47"/>
  <c r="CP48"/>
  <c r="CP49"/>
  <c r="CP50"/>
  <c r="CP51"/>
  <c r="CP52"/>
  <c r="CP53"/>
  <c r="CP54"/>
  <c r="CP55"/>
  <c r="CP31"/>
  <c r="C106" i="5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106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105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84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83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D55"/>
  <c r="C55"/>
  <c r="B55"/>
  <c r="A55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54"/>
  <c r="Z75"/>
  <c r="Z90"/>
  <c r="Z91"/>
  <c r="Z92"/>
  <c r="Z93"/>
  <c r="Z94"/>
  <c r="V90"/>
  <c r="V91"/>
  <c r="V92"/>
  <c r="V93"/>
  <c r="V94"/>
  <c r="V95"/>
  <c r="V96"/>
  <c r="V97"/>
  <c r="V98"/>
  <c r="V99"/>
  <c r="V100"/>
  <c r="V101"/>
  <c r="V102"/>
  <c r="V103"/>
  <c r="V104"/>
  <c r="R91"/>
  <c r="R90"/>
  <c r="N90"/>
  <c r="N91"/>
  <c r="N92"/>
  <c r="N93"/>
  <c r="N94"/>
  <c r="N95"/>
  <c r="N96"/>
  <c r="N97"/>
  <c r="N98"/>
  <c r="N99"/>
  <c r="N100"/>
  <c r="N101"/>
  <c r="N102"/>
  <c r="N103"/>
  <c r="J90"/>
  <c r="J91"/>
  <c r="J92"/>
  <c r="J93"/>
  <c r="J94"/>
  <c r="J95"/>
  <c r="J96"/>
  <c r="J97"/>
  <c r="J98"/>
  <c r="J99"/>
  <c r="F90"/>
  <c r="F91"/>
  <c r="F92"/>
  <c r="F93"/>
  <c r="F94"/>
  <c r="F95"/>
  <c r="F96"/>
  <c r="F97"/>
  <c r="F98"/>
  <c r="F99"/>
  <c r="F100"/>
  <c r="F101"/>
  <c r="F102"/>
  <c r="F103"/>
  <c r="B91"/>
  <c r="B106" s="1"/>
  <c r="B92"/>
  <c r="B105" s="1"/>
  <c r="B93"/>
  <c r="B94"/>
  <c r="B95"/>
  <c r="B96"/>
  <c r="B97"/>
  <c r="B98"/>
  <c r="B99"/>
  <c r="B90"/>
  <c r="Z62"/>
  <c r="Z63"/>
  <c r="Z64"/>
  <c r="Z65"/>
  <c r="Z66"/>
  <c r="Z67"/>
  <c r="Z68"/>
  <c r="Z69"/>
  <c r="Z70"/>
  <c r="Z71"/>
  <c r="Z72"/>
  <c r="Z73"/>
  <c r="Z74"/>
  <c r="Z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61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J61"/>
  <c r="J62"/>
  <c r="J63"/>
  <c r="J64"/>
  <c r="J65"/>
  <c r="J66"/>
  <c r="J67"/>
  <c r="J68"/>
  <c r="J69"/>
  <c r="J70"/>
  <c r="J71"/>
  <c r="J72"/>
  <c r="J73"/>
  <c r="J74"/>
  <c r="J75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61"/>
  <c r="B61"/>
  <c r="B62"/>
  <c r="B63"/>
  <c r="B64"/>
  <c r="B65"/>
  <c r="B66"/>
  <c r="B67"/>
  <c r="B68"/>
  <c r="B69"/>
  <c r="B70"/>
  <c r="B71"/>
  <c r="B72"/>
  <c r="R53"/>
  <c r="Z33"/>
  <c r="Z34"/>
  <c r="Z35"/>
  <c r="Z36"/>
  <c r="Z37"/>
  <c r="Z38"/>
  <c r="Z39"/>
  <c r="Z40"/>
  <c r="Z41"/>
  <c r="Z42"/>
  <c r="Z43"/>
  <c r="Z44"/>
  <c r="Z45"/>
  <c r="Z46"/>
  <c r="Z47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3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AF73" i="3"/>
  <c r="AD73"/>
  <c r="AE57"/>
  <c r="AF72"/>
  <c r="AD72"/>
  <c r="AE55"/>
  <c r="AE52"/>
  <c r="AE53"/>
  <c r="AE54"/>
  <c r="AE56"/>
  <c r="AE58"/>
  <c r="AE59"/>
  <c r="AE60"/>
  <c r="AE61"/>
  <c r="AE62"/>
  <c r="AE63"/>
  <c r="AE64"/>
  <c r="AE65"/>
  <c r="AE66"/>
  <c r="AE67"/>
  <c r="AE68"/>
  <c r="AE69"/>
  <c r="AE70"/>
  <c r="AE71"/>
  <c r="AE51"/>
  <c r="AE73" s="1"/>
  <c r="AB73"/>
  <c r="Z73"/>
  <c r="AB72"/>
  <c r="Z72"/>
  <c r="AA71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H75"/>
  <c r="F75"/>
  <c r="H74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51"/>
  <c r="F74"/>
  <c r="X72"/>
  <c r="X73" s="1"/>
  <c r="V72"/>
  <c r="V73" s="1"/>
  <c r="W71"/>
  <c r="W62"/>
  <c r="W64"/>
  <c r="W52"/>
  <c r="W53"/>
  <c r="W54"/>
  <c r="W55"/>
  <c r="W56"/>
  <c r="W57"/>
  <c r="W58"/>
  <c r="W59"/>
  <c r="W60"/>
  <c r="W61"/>
  <c r="W63"/>
  <c r="W65"/>
  <c r="W66"/>
  <c r="W67"/>
  <c r="W68"/>
  <c r="W69"/>
  <c r="W70"/>
  <c r="W51"/>
  <c r="L72"/>
  <c r="L73" s="1"/>
  <c r="J72"/>
  <c r="J73" s="1"/>
  <c r="K71"/>
  <c r="K70"/>
  <c r="K69"/>
  <c r="K52"/>
  <c r="K53"/>
  <c r="K54"/>
  <c r="K55"/>
  <c r="K56"/>
  <c r="K57"/>
  <c r="K58"/>
  <c r="K59"/>
  <c r="K60"/>
  <c r="K61"/>
  <c r="K62"/>
  <c r="K63"/>
  <c r="K64"/>
  <c r="K65"/>
  <c r="K66"/>
  <c r="K67"/>
  <c r="K68"/>
  <c r="K51"/>
  <c r="T77"/>
  <c r="T78" s="1"/>
  <c r="R77"/>
  <c r="R78" s="1"/>
  <c r="P76"/>
  <c r="P77" s="1"/>
  <c r="N76"/>
  <c r="N77" s="1"/>
  <c r="C70"/>
  <c r="C71" s="1"/>
  <c r="A70"/>
  <c r="A71" s="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51"/>
  <c r="B50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5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26" i="4"/>
  <c r="C26" s="1"/>
  <c r="B24"/>
  <c r="C24" s="1"/>
  <c r="B23"/>
  <c r="C23" s="1"/>
  <c r="AE12"/>
  <c r="AC12"/>
  <c r="AE11"/>
  <c r="D25" s="1"/>
  <c r="AD11"/>
  <c r="B25" s="1"/>
  <c r="C25" s="1"/>
  <c r="AC11"/>
  <c r="AE10"/>
  <c r="D24" s="1"/>
  <c r="AC10"/>
  <c r="AE9"/>
  <c r="D23" s="1"/>
  <c r="AC9"/>
  <c r="AE8"/>
  <c r="D22" s="1"/>
  <c r="AD8"/>
  <c r="B22" s="1"/>
  <c r="C22" s="1"/>
  <c r="AC8"/>
  <c r="AE7"/>
  <c r="D21" s="1"/>
  <c r="AD7"/>
  <c r="B21" s="1"/>
  <c r="C21" s="1"/>
  <c r="AC7"/>
  <c r="AE6"/>
  <c r="D20" s="1"/>
  <c r="AD6"/>
  <c r="B20" s="1"/>
  <c r="C20" s="1"/>
  <c r="AC6"/>
  <c r="AE5"/>
  <c r="D19" s="1"/>
  <c r="AD5"/>
  <c r="B19" s="1"/>
  <c r="C19" s="1"/>
  <c r="AC5"/>
  <c r="BE63" i="1"/>
  <c r="BE59"/>
  <c r="BE31"/>
  <c r="BE45"/>
  <c r="BE51"/>
  <c r="BE53"/>
  <c r="AV62"/>
  <c r="AV40"/>
  <c r="AV47"/>
  <c r="AV50"/>
  <c r="AU67"/>
  <c r="AS65"/>
  <c r="AS66"/>
  <c r="AS67"/>
  <c r="BE15"/>
  <c r="BE16"/>
  <c r="BE17"/>
  <c r="BE18"/>
  <c r="BE19"/>
  <c r="BE20"/>
  <c r="BE21"/>
  <c r="BE22"/>
  <c r="BE23"/>
  <c r="BE24"/>
  <c r="BE25"/>
  <c r="BE26"/>
  <c r="BE27"/>
  <c r="BE28"/>
  <c r="BE29"/>
  <c r="BE30"/>
  <c r="BE32"/>
  <c r="BE33"/>
  <c r="BE34"/>
  <c r="BE35"/>
  <c r="BE36"/>
  <c r="BE37"/>
  <c r="BE38"/>
  <c r="BE39"/>
  <c r="BE40"/>
  <c r="BE41"/>
  <c r="BE42"/>
  <c r="BE43"/>
  <c r="BE44"/>
  <c r="BE46"/>
  <c r="BE47"/>
  <c r="BE48"/>
  <c r="BE49"/>
  <c r="BE50"/>
  <c r="BE52"/>
  <c r="BE54"/>
  <c r="BE55"/>
  <c r="BE56"/>
  <c r="BE57"/>
  <c r="BE58"/>
  <c r="BE60"/>
  <c r="BE61"/>
  <c r="BE62"/>
  <c r="BE64"/>
  <c r="BE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14"/>
  <c r="BC65" s="1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1"/>
  <c r="AV42"/>
  <c r="AV43"/>
  <c r="AV44"/>
  <c r="AV45"/>
  <c r="AV46"/>
  <c r="AV48"/>
  <c r="AV49"/>
  <c r="AV51"/>
  <c r="AV52"/>
  <c r="AV53"/>
  <c r="AV54"/>
  <c r="AV55"/>
  <c r="AV56"/>
  <c r="AV57"/>
  <c r="AV58"/>
  <c r="AV59"/>
  <c r="AV60"/>
  <c r="AV61"/>
  <c r="AV63"/>
  <c r="AV64"/>
  <c r="AV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14"/>
  <c r="AT66" s="1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14"/>
  <c r="AK65" s="1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14"/>
  <c r="AB65" s="1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14"/>
  <c r="U66" s="1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14"/>
  <c r="S66" s="1"/>
  <c r="E27"/>
  <c r="M65"/>
  <c r="K65"/>
  <c r="M66"/>
  <c r="K66"/>
  <c r="M64"/>
  <c r="K64"/>
  <c r="I65"/>
  <c r="I66"/>
  <c r="I6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14"/>
  <c r="L65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9"/>
  <c r="J51"/>
  <c r="J52"/>
  <c r="J53"/>
  <c r="J54"/>
  <c r="J56"/>
  <c r="J57"/>
  <c r="J58"/>
  <c r="J59"/>
  <c r="J60"/>
  <c r="J61"/>
  <c r="J63"/>
  <c r="J48"/>
  <c r="J50"/>
  <c r="J55"/>
  <c r="J62"/>
  <c r="BF67"/>
  <c r="BD67"/>
  <c r="BB67"/>
  <c r="AW67"/>
  <c r="AN67"/>
  <c r="AL67"/>
  <c r="AJ67"/>
  <c r="AE67"/>
  <c r="AC67"/>
  <c r="AA67"/>
  <c r="BF66"/>
  <c r="BB66"/>
  <c r="BD66"/>
  <c r="AW66"/>
  <c r="AU66"/>
  <c r="AN66"/>
  <c r="AL66"/>
  <c r="AJ66"/>
  <c r="AE66"/>
  <c r="AC66"/>
  <c r="AA66"/>
  <c r="V66"/>
  <c r="T66"/>
  <c r="R67"/>
  <c r="R66"/>
  <c r="BG15"/>
  <c r="BH15"/>
  <c r="BI15"/>
  <c r="BG16"/>
  <c r="BH16"/>
  <c r="BI16"/>
  <c r="BG17"/>
  <c r="BH17"/>
  <c r="BI17"/>
  <c r="BG18"/>
  <c r="BH18"/>
  <c r="BI18"/>
  <c r="BG19"/>
  <c r="BH19"/>
  <c r="BI19"/>
  <c r="BG20"/>
  <c r="BH20"/>
  <c r="BI20"/>
  <c r="BG21"/>
  <c r="BH21"/>
  <c r="BI21"/>
  <c r="BG22"/>
  <c r="BH22"/>
  <c r="BI22"/>
  <c r="BG23"/>
  <c r="BH23"/>
  <c r="BI23"/>
  <c r="BG24"/>
  <c r="BH24"/>
  <c r="BI24"/>
  <c r="BG25"/>
  <c r="BH25"/>
  <c r="BI25"/>
  <c r="BG26"/>
  <c r="BH26"/>
  <c r="BI26"/>
  <c r="BG27"/>
  <c r="BH27"/>
  <c r="BI27"/>
  <c r="BG28"/>
  <c r="BH28"/>
  <c r="BI28"/>
  <c r="BG29"/>
  <c r="BH29"/>
  <c r="BI29"/>
  <c r="BG30"/>
  <c r="BH30"/>
  <c r="BI30"/>
  <c r="BG31"/>
  <c r="BH31"/>
  <c r="BI31"/>
  <c r="BG32"/>
  <c r="BH32"/>
  <c r="BI32"/>
  <c r="BG33"/>
  <c r="BH33"/>
  <c r="BI33"/>
  <c r="BG34"/>
  <c r="BH34"/>
  <c r="BI34"/>
  <c r="BG35"/>
  <c r="BH35"/>
  <c r="BI35"/>
  <c r="BG36"/>
  <c r="BH36"/>
  <c r="BI36"/>
  <c r="BG37"/>
  <c r="BH37"/>
  <c r="BI37"/>
  <c r="BG38"/>
  <c r="BH38"/>
  <c r="BI38"/>
  <c r="BG39"/>
  <c r="BH39"/>
  <c r="BI39"/>
  <c r="BG40"/>
  <c r="BH40"/>
  <c r="BI40"/>
  <c r="BG41"/>
  <c r="BH41"/>
  <c r="BI41"/>
  <c r="BG42"/>
  <c r="BH42"/>
  <c r="BI42"/>
  <c r="BG43"/>
  <c r="BH43"/>
  <c r="BI43"/>
  <c r="BG44"/>
  <c r="BH44"/>
  <c r="BI44"/>
  <c r="BG45"/>
  <c r="BH45"/>
  <c r="BI45"/>
  <c r="BG46"/>
  <c r="BH46"/>
  <c r="BI46"/>
  <c r="BG47"/>
  <c r="BH47"/>
  <c r="BI47"/>
  <c r="BG48"/>
  <c r="BH48"/>
  <c r="BI48"/>
  <c r="BG49"/>
  <c r="BH49"/>
  <c r="BI49"/>
  <c r="BG50"/>
  <c r="BH50"/>
  <c r="BI50"/>
  <c r="BG51"/>
  <c r="BH51"/>
  <c r="BI51"/>
  <c r="BG52"/>
  <c r="BH52"/>
  <c r="BI52"/>
  <c r="BG53"/>
  <c r="BH53"/>
  <c r="BI53"/>
  <c r="BG54"/>
  <c r="BH54"/>
  <c r="BI54"/>
  <c r="BG55"/>
  <c r="BH55"/>
  <c r="BI55"/>
  <c r="BG56"/>
  <c r="BH56"/>
  <c r="BI56"/>
  <c r="BG57"/>
  <c r="BH57"/>
  <c r="BI57"/>
  <c r="BG58"/>
  <c r="BH58"/>
  <c r="BI58"/>
  <c r="BG59"/>
  <c r="BH59"/>
  <c r="BI59"/>
  <c r="BG60"/>
  <c r="BH60"/>
  <c r="BI60"/>
  <c r="BG61"/>
  <c r="BH61"/>
  <c r="BI61"/>
  <c r="BG62"/>
  <c r="BH62"/>
  <c r="BI62"/>
  <c r="BG63"/>
  <c r="BH63"/>
  <c r="BI63"/>
  <c r="BG64"/>
  <c r="BH64"/>
  <c r="BI64"/>
  <c r="BI14"/>
  <c r="BH14"/>
  <c r="BG14"/>
  <c r="AX15"/>
  <c r="AY15"/>
  <c r="AZ15"/>
  <c r="AX16"/>
  <c r="AY16"/>
  <c r="AZ16"/>
  <c r="AX17"/>
  <c r="AY17"/>
  <c r="AZ17"/>
  <c r="AX18"/>
  <c r="AY18"/>
  <c r="AZ18"/>
  <c r="AX19"/>
  <c r="AY19"/>
  <c r="AZ19"/>
  <c r="AX20"/>
  <c r="AY20"/>
  <c r="AZ20"/>
  <c r="AX21"/>
  <c r="AY21"/>
  <c r="AZ21"/>
  <c r="AX22"/>
  <c r="AY22"/>
  <c r="AZ22"/>
  <c r="AX23"/>
  <c r="AY23"/>
  <c r="AZ23"/>
  <c r="AX24"/>
  <c r="AY24"/>
  <c r="AZ24"/>
  <c r="AX25"/>
  <c r="AY25"/>
  <c r="AZ25"/>
  <c r="AX26"/>
  <c r="AY26"/>
  <c r="AZ26"/>
  <c r="AX27"/>
  <c r="AY27"/>
  <c r="AZ27"/>
  <c r="AX28"/>
  <c r="AY28"/>
  <c r="AZ28"/>
  <c r="AX29"/>
  <c r="AY29"/>
  <c r="AZ29"/>
  <c r="AX30"/>
  <c r="AY30"/>
  <c r="AZ30"/>
  <c r="AX31"/>
  <c r="AY31"/>
  <c r="AZ31"/>
  <c r="AX32"/>
  <c r="AY32"/>
  <c r="AZ32"/>
  <c r="AX33"/>
  <c r="AY33"/>
  <c r="AZ33"/>
  <c r="AX34"/>
  <c r="AY34"/>
  <c r="AZ34"/>
  <c r="AX35"/>
  <c r="AY35"/>
  <c r="AZ35"/>
  <c r="AX36"/>
  <c r="AY36"/>
  <c r="AZ36"/>
  <c r="AX37"/>
  <c r="AY37"/>
  <c r="AZ37"/>
  <c r="AX38"/>
  <c r="AY38"/>
  <c r="AZ38"/>
  <c r="AX39"/>
  <c r="AY39"/>
  <c r="AZ39"/>
  <c r="AX40"/>
  <c r="AY40"/>
  <c r="AZ40"/>
  <c r="AX41"/>
  <c r="AY41"/>
  <c r="AZ41"/>
  <c r="AX42"/>
  <c r="AY42"/>
  <c r="AZ42"/>
  <c r="AX43"/>
  <c r="AY43"/>
  <c r="AZ43"/>
  <c r="AX44"/>
  <c r="AY44"/>
  <c r="AZ44"/>
  <c r="AX45"/>
  <c r="AY45"/>
  <c r="AZ45"/>
  <c r="AX46"/>
  <c r="AY46"/>
  <c r="AZ46"/>
  <c r="AX47"/>
  <c r="AY47"/>
  <c r="AZ47"/>
  <c r="AX48"/>
  <c r="AY48"/>
  <c r="AZ48"/>
  <c r="AX49"/>
  <c r="AY49"/>
  <c r="AZ49"/>
  <c r="AX50"/>
  <c r="AY50"/>
  <c r="AZ50"/>
  <c r="AX51"/>
  <c r="AY51"/>
  <c r="AZ51"/>
  <c r="AX52"/>
  <c r="AY52"/>
  <c r="AZ52"/>
  <c r="AX53"/>
  <c r="AY53"/>
  <c r="AZ53"/>
  <c r="AX54"/>
  <c r="AY54"/>
  <c r="AZ54"/>
  <c r="AX55"/>
  <c r="AY55"/>
  <c r="AZ55"/>
  <c r="AX56"/>
  <c r="AY56"/>
  <c r="AZ56"/>
  <c r="AX57"/>
  <c r="AY57"/>
  <c r="AZ57"/>
  <c r="AX58"/>
  <c r="AY58"/>
  <c r="AZ58"/>
  <c r="AX59"/>
  <c r="AY59"/>
  <c r="AZ59"/>
  <c r="AX60"/>
  <c r="AY60"/>
  <c r="AZ60"/>
  <c r="AX61"/>
  <c r="AY61"/>
  <c r="AZ61"/>
  <c r="AX62"/>
  <c r="AY62"/>
  <c r="AZ62"/>
  <c r="AX63"/>
  <c r="AY63"/>
  <c r="AZ63"/>
  <c r="AX64"/>
  <c r="AY64"/>
  <c r="AZ64"/>
  <c r="AZ14"/>
  <c r="AY14"/>
  <c r="AX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14"/>
  <c r="AO15"/>
  <c r="AP15"/>
  <c r="AQ15"/>
  <c r="AO16"/>
  <c r="AP16"/>
  <c r="AQ16"/>
  <c r="AO17"/>
  <c r="AP17"/>
  <c r="AQ17"/>
  <c r="AO18"/>
  <c r="AP18"/>
  <c r="AQ18"/>
  <c r="AO19"/>
  <c r="AP19"/>
  <c r="AQ19"/>
  <c r="AO20"/>
  <c r="AP20"/>
  <c r="AQ20"/>
  <c r="AO21"/>
  <c r="AP21"/>
  <c r="AQ21"/>
  <c r="AO22"/>
  <c r="AP22"/>
  <c r="AQ22"/>
  <c r="AO23"/>
  <c r="AP23"/>
  <c r="AQ23"/>
  <c r="AO24"/>
  <c r="AP24"/>
  <c r="AQ24"/>
  <c r="AO25"/>
  <c r="AP25"/>
  <c r="AQ25"/>
  <c r="AO26"/>
  <c r="AP26"/>
  <c r="AQ26"/>
  <c r="AO27"/>
  <c r="AP27"/>
  <c r="AQ27"/>
  <c r="AO28"/>
  <c r="AP28"/>
  <c r="AQ28"/>
  <c r="AO29"/>
  <c r="AP29"/>
  <c r="AQ29"/>
  <c r="AO30"/>
  <c r="AP30"/>
  <c r="AQ30"/>
  <c r="AO31"/>
  <c r="AP31"/>
  <c r="AQ31"/>
  <c r="AO32"/>
  <c r="AP32"/>
  <c r="AQ32"/>
  <c r="AO33"/>
  <c r="AP33"/>
  <c r="AQ33"/>
  <c r="AO34"/>
  <c r="AP34"/>
  <c r="AQ34"/>
  <c r="AO35"/>
  <c r="AP35"/>
  <c r="AQ35"/>
  <c r="AO36"/>
  <c r="AP36"/>
  <c r="AQ36"/>
  <c r="AO37"/>
  <c r="AP37"/>
  <c r="AQ37"/>
  <c r="AO38"/>
  <c r="AP38"/>
  <c r="AQ38"/>
  <c r="AO39"/>
  <c r="AP39"/>
  <c r="AQ39"/>
  <c r="AO40"/>
  <c r="AP40"/>
  <c r="AQ40"/>
  <c r="AO41"/>
  <c r="AP41"/>
  <c r="AQ41"/>
  <c r="AO42"/>
  <c r="AP42"/>
  <c r="AQ42"/>
  <c r="AO43"/>
  <c r="AP43"/>
  <c r="AQ43"/>
  <c r="AO44"/>
  <c r="AP44"/>
  <c r="AQ44"/>
  <c r="AO45"/>
  <c r="AP45"/>
  <c r="AQ45"/>
  <c r="AO46"/>
  <c r="AP46"/>
  <c r="AQ46"/>
  <c r="AO47"/>
  <c r="AP47"/>
  <c r="AQ47"/>
  <c r="AO48"/>
  <c r="AP48"/>
  <c r="AQ48"/>
  <c r="AO49"/>
  <c r="AP49"/>
  <c r="AQ49"/>
  <c r="AO50"/>
  <c r="AP50"/>
  <c r="AQ50"/>
  <c r="AO51"/>
  <c r="AP51"/>
  <c r="AQ51"/>
  <c r="AO52"/>
  <c r="AP52"/>
  <c r="AQ52"/>
  <c r="AO53"/>
  <c r="AP53"/>
  <c r="AQ53"/>
  <c r="AO54"/>
  <c r="AP54"/>
  <c r="AQ54"/>
  <c r="AO55"/>
  <c r="AP55"/>
  <c r="AQ55"/>
  <c r="AO56"/>
  <c r="AP56"/>
  <c r="AQ56"/>
  <c r="AO57"/>
  <c r="AP57"/>
  <c r="AQ57"/>
  <c r="AO58"/>
  <c r="AP58"/>
  <c r="AQ58"/>
  <c r="AO59"/>
  <c r="AP59"/>
  <c r="AQ59"/>
  <c r="AO60"/>
  <c r="AP60"/>
  <c r="AQ60"/>
  <c r="AO61"/>
  <c r="AP61"/>
  <c r="AQ61"/>
  <c r="AO62"/>
  <c r="AP62"/>
  <c r="AQ62"/>
  <c r="AO63"/>
  <c r="AP63"/>
  <c r="AQ63"/>
  <c r="AO64"/>
  <c r="AP64"/>
  <c r="AQ64"/>
  <c r="AQ14"/>
  <c r="AP14"/>
  <c r="AO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14"/>
  <c r="AU65"/>
  <c r="AW65"/>
  <c r="BB65"/>
  <c r="BD65"/>
  <c r="BF65"/>
  <c r="W15"/>
  <c r="X15"/>
  <c r="Y15"/>
  <c r="W16"/>
  <c r="X16"/>
  <c r="Y16"/>
  <c r="W17"/>
  <c r="X17"/>
  <c r="Y17"/>
  <c r="W18"/>
  <c r="X18"/>
  <c r="Y18"/>
  <c r="W19"/>
  <c r="X19"/>
  <c r="Y19"/>
  <c r="W20"/>
  <c r="X20"/>
  <c r="Y20"/>
  <c r="W21"/>
  <c r="X21"/>
  <c r="Y21"/>
  <c r="W22"/>
  <c r="X22"/>
  <c r="Y22"/>
  <c r="W23"/>
  <c r="X23"/>
  <c r="Y23"/>
  <c r="W24"/>
  <c r="X24"/>
  <c r="Y24"/>
  <c r="W25"/>
  <c r="X25"/>
  <c r="Y25"/>
  <c r="W26"/>
  <c r="X26"/>
  <c r="Y26"/>
  <c r="W27"/>
  <c r="X27"/>
  <c r="Y27"/>
  <c r="W28"/>
  <c r="X28"/>
  <c r="Y28"/>
  <c r="W29"/>
  <c r="X29"/>
  <c r="Y29"/>
  <c r="W30"/>
  <c r="X30"/>
  <c r="Y30"/>
  <c r="W31"/>
  <c r="X31"/>
  <c r="Y31"/>
  <c r="W32"/>
  <c r="X32"/>
  <c r="Y32"/>
  <c r="W33"/>
  <c r="X33"/>
  <c r="Y33"/>
  <c r="W34"/>
  <c r="X34"/>
  <c r="Y34"/>
  <c r="W35"/>
  <c r="X35"/>
  <c r="Y35"/>
  <c r="W36"/>
  <c r="X36"/>
  <c r="Y36"/>
  <c r="W37"/>
  <c r="X37"/>
  <c r="Y37"/>
  <c r="W38"/>
  <c r="X38"/>
  <c r="Y38"/>
  <c r="W39"/>
  <c r="X39"/>
  <c r="Y39"/>
  <c r="W40"/>
  <c r="X40"/>
  <c r="Y40"/>
  <c r="W41"/>
  <c r="X41"/>
  <c r="Y41"/>
  <c r="W42"/>
  <c r="X42"/>
  <c r="Y42"/>
  <c r="W43"/>
  <c r="X43"/>
  <c r="Y43"/>
  <c r="W44"/>
  <c r="X44"/>
  <c r="Y44"/>
  <c r="W45"/>
  <c r="X45"/>
  <c r="Y45"/>
  <c r="W46"/>
  <c r="X46"/>
  <c r="Y46"/>
  <c r="W47"/>
  <c r="X47"/>
  <c r="Y47"/>
  <c r="W48"/>
  <c r="X48"/>
  <c r="Y48"/>
  <c r="W49"/>
  <c r="X49"/>
  <c r="Y49"/>
  <c r="W50"/>
  <c r="X50"/>
  <c r="Y50"/>
  <c r="W51"/>
  <c r="X51"/>
  <c r="Y51"/>
  <c r="W52"/>
  <c r="X52"/>
  <c r="Y52"/>
  <c r="W53"/>
  <c r="X53"/>
  <c r="Y53"/>
  <c r="W54"/>
  <c r="X54"/>
  <c r="Y54"/>
  <c r="W55"/>
  <c r="X55"/>
  <c r="Y55"/>
  <c r="W56"/>
  <c r="X56"/>
  <c r="Y56"/>
  <c r="W57"/>
  <c r="X57"/>
  <c r="Y57"/>
  <c r="W58"/>
  <c r="X58"/>
  <c r="Y58"/>
  <c r="W59"/>
  <c r="X59"/>
  <c r="Y59"/>
  <c r="W60"/>
  <c r="X60"/>
  <c r="Y60"/>
  <c r="W61"/>
  <c r="X61"/>
  <c r="Y61"/>
  <c r="W62"/>
  <c r="X62"/>
  <c r="Y62"/>
  <c r="W63"/>
  <c r="X63"/>
  <c r="Y63"/>
  <c r="W64"/>
  <c r="X64"/>
  <c r="Y64"/>
  <c r="Y14"/>
  <c r="X14"/>
  <c r="W14"/>
  <c r="N15"/>
  <c r="O15"/>
  <c r="P15"/>
  <c r="N16"/>
  <c r="O16"/>
  <c r="P16"/>
  <c r="N17"/>
  <c r="O17"/>
  <c r="P17"/>
  <c r="N18"/>
  <c r="O18"/>
  <c r="P18"/>
  <c r="N19"/>
  <c r="O19"/>
  <c r="P19"/>
  <c r="N20"/>
  <c r="O20"/>
  <c r="P20"/>
  <c r="N21"/>
  <c r="O21"/>
  <c r="P21"/>
  <c r="N22"/>
  <c r="O22"/>
  <c r="P22"/>
  <c r="N23"/>
  <c r="O23"/>
  <c r="P23"/>
  <c r="N24"/>
  <c r="O24"/>
  <c r="P24"/>
  <c r="N25"/>
  <c r="O25"/>
  <c r="P25"/>
  <c r="N26"/>
  <c r="O26"/>
  <c r="P26"/>
  <c r="N27"/>
  <c r="O27"/>
  <c r="P27"/>
  <c r="N28"/>
  <c r="O28"/>
  <c r="P28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N61"/>
  <c r="O61"/>
  <c r="P61"/>
  <c r="N62"/>
  <c r="O62"/>
  <c r="P62"/>
  <c r="N63"/>
  <c r="O63"/>
  <c r="P63"/>
  <c r="P14"/>
  <c r="O14"/>
  <c r="N14"/>
  <c r="AJ65"/>
  <c r="AL65"/>
  <c r="AN65"/>
  <c r="AA65"/>
  <c r="AC65"/>
  <c r="AE65"/>
  <c r="T65"/>
  <c r="V65"/>
  <c r="R65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14"/>
  <c r="D6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4"/>
  <c r="E15"/>
  <c r="E16"/>
  <c r="E17"/>
  <c r="E18"/>
  <c r="E19"/>
  <c r="E20"/>
  <c r="E21"/>
  <c r="E22"/>
  <c r="E23"/>
  <c r="E24"/>
  <c r="E25"/>
  <c r="E26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14"/>
  <c r="C64"/>
  <c r="B64"/>
  <c r="AT67"/>
  <c r="AT65"/>
  <c r="BC66"/>
  <c r="AK67"/>
  <c r="S65"/>
  <c r="AB66"/>
  <c r="J66"/>
  <c r="J64"/>
  <c r="L66"/>
  <c r="U67"/>
  <c r="AD67"/>
  <c r="AM67"/>
  <c r="AV67"/>
  <c r="BE67"/>
  <c r="AB67"/>
  <c r="G74" i="3" l="1"/>
  <c r="AA73"/>
  <c r="AA72"/>
  <c r="AE72"/>
  <c r="G75"/>
  <c r="W72"/>
  <c r="K72"/>
  <c r="W73"/>
  <c r="K73"/>
  <c r="O76"/>
  <c r="O77" s="1"/>
  <c r="B70"/>
  <c r="B71" s="1"/>
  <c r="S77"/>
  <c r="S78" s="1"/>
  <c r="AD66" i="1"/>
  <c r="AK66"/>
  <c r="AM66"/>
  <c r="AV66"/>
  <c r="BE66"/>
  <c r="J65"/>
  <c r="BC67"/>
</calcChain>
</file>

<file path=xl/sharedStrings.xml><?xml version="1.0" encoding="utf-8"?>
<sst xmlns="http://schemas.openxmlformats.org/spreadsheetml/2006/main" count="462" uniqueCount="126">
  <si>
    <t>Data Size</t>
  </si>
  <si>
    <t>KB</t>
  </si>
  <si>
    <t>Bounding Box Values</t>
  </si>
  <si>
    <t>min-mag</t>
  </si>
  <si>
    <t>time-interval</t>
  </si>
  <si>
    <t>1987-1992</t>
  </si>
  <si>
    <t>1900-1998</t>
  </si>
  <si>
    <t>Dates are from 01/01/1987 to 12/31/1992</t>
  </si>
  <si>
    <t>Map Creation</t>
  </si>
  <si>
    <t>Data Capturing</t>
  </si>
  <si>
    <t>1k</t>
  </si>
  <si>
    <t>10k</t>
  </si>
  <si>
    <t>100k</t>
  </si>
  <si>
    <t>1000k</t>
  </si>
  <si>
    <t>5000k</t>
  </si>
  <si>
    <t>10000k</t>
  </si>
  <si>
    <t>RTT-display map</t>
  </si>
  <si>
    <t>500k</t>
  </si>
  <si>
    <t>Remove this from the tests!!!</t>
  </si>
  <si>
    <t>Avg</t>
  </si>
  <si>
    <t>z-Avg</t>
  </si>
  <si>
    <t>Std-Dev</t>
  </si>
  <si>
    <t xml:space="preserve">Response time </t>
  </si>
  <si>
    <t>WFS to WMS</t>
  </si>
  <si>
    <t>Map Rendering</t>
  </si>
  <si>
    <t>Total time for</t>
  </si>
  <si>
    <t>map images</t>
  </si>
  <si>
    <t>trasnger time of</t>
  </si>
  <si>
    <t>***</t>
  </si>
  <si>
    <t>***instance values are CALCULATED BY JUST SUBTRACTION K-I</t>
  </si>
  <si>
    <t>***avg and stddev are calculated by z-values</t>
  </si>
  <si>
    <t>CHECK THESE VALUES FOR 5000K</t>
  </si>
  <si>
    <t>AVERAGE TIMINGS</t>
  </si>
  <si>
    <t>STANDARD DEVIATIONS</t>
  </si>
  <si>
    <t>Totl time for map creation = WFS to WMS data capturing + Map Rendering</t>
  </si>
  <si>
    <t>RTT time to display map images = Total time for map creation at WMS + map images transfer time to end user</t>
  </si>
  <si>
    <t>As you realize the bottleneck of the system is data capturing. In other words transferring XML structured dta in soa</t>
  </si>
  <si>
    <t>From now on we will be dealing with this issues and proposing novel approaches in the following chapters.</t>
  </si>
  <si>
    <t>First start with data handling approaches in general such as parsing and streaming data transfers.</t>
  </si>
  <si>
    <t>Data size - KB</t>
  </si>
  <si>
    <t>WFS to WMS Data Capturing</t>
  </si>
  <si>
    <t>Total time for Map Creation</t>
  </si>
  <si>
    <t>Response time for end-users</t>
  </si>
  <si>
    <t>Transfer time of map images</t>
  </si>
  <si>
    <t>ART- Average</t>
  </si>
  <si>
    <t>Response</t>
  </si>
  <si>
    <t>log(ART)</t>
  </si>
  <si>
    <t>Standard</t>
  </si>
  <si>
    <t>Time (msec)</t>
  </si>
  <si>
    <t>msec</t>
  </si>
  <si>
    <t>Deviation</t>
  </si>
  <si>
    <t>PP+CACHING for large data size for overcost of partitioning. Therefore we show performance results for large data sets and compare it with ordinary systems performance illustrated in Fig-2</t>
  </si>
  <si>
    <t>AVG</t>
  </si>
  <si>
    <r>
      <rPr>
        <b/>
        <sz val="11"/>
        <color indexed="10"/>
        <rFont val="Calibri"/>
        <family val="2"/>
      </rPr>
      <t>z-</t>
    </r>
    <r>
      <rPr>
        <b/>
        <sz val="11"/>
        <color indexed="8"/>
        <rFont val="Calibri"/>
        <family val="2"/>
      </rPr>
      <t>AVG</t>
    </r>
  </si>
  <si>
    <t>StdDev</t>
  </si>
  <si>
    <t>Enhanced with proposed data approaches</t>
  </si>
  <si>
    <t>Naïve Approaches</t>
  </si>
  <si>
    <t>Response Time (msec)</t>
  </si>
  <si>
    <t>Standard Deviation</t>
  </si>
  <si>
    <t>Data Size KB</t>
  </si>
  <si>
    <t>dt</t>
  </si>
  <si>
    <t>mc</t>
  </si>
  <si>
    <t>rsp</t>
  </si>
  <si>
    <t>50000k</t>
  </si>
  <si>
    <t>100000k</t>
  </si>
  <si>
    <t>Data Size MB</t>
  </si>
  <si>
    <t>Average Response Pre-fetching</t>
  </si>
  <si>
    <t>Average Response On-demand</t>
  </si>
  <si>
    <t>*** Table values are below</t>
  </si>
  <si>
    <t>Average Processing</t>
  </si>
  <si>
    <t>Average Transfer</t>
  </si>
  <si>
    <t>Average Response</t>
  </si>
  <si>
    <t>GML Data Size MB</t>
  </si>
  <si>
    <t>1900-2006</t>
  </si>
  <si>
    <t>2 THREAD</t>
  </si>
  <si>
    <t>10K</t>
  </si>
  <si>
    <t>DC</t>
  </si>
  <si>
    <t>TMC</t>
  </si>
  <si>
    <t>100K</t>
  </si>
  <si>
    <t>500K</t>
  </si>
  <si>
    <t>1000K</t>
  </si>
  <si>
    <t>5000K</t>
  </si>
  <si>
    <t>10000K</t>
  </si>
  <si>
    <t>50000K</t>
  </si>
  <si>
    <t>10THREAD</t>
  </si>
  <si>
    <t>20THREAD</t>
  </si>
  <si>
    <t>MR</t>
  </si>
  <si>
    <t>RT</t>
  </si>
  <si>
    <t>RT = TMC+MapImages Transfer time</t>
  </si>
  <si>
    <t>TMC (Total Map Creation Time) = Data Capture (DC)+Map Rendering(MR)</t>
  </si>
  <si>
    <t>MB</t>
  </si>
  <si>
    <t>*Blind partition horizontal-vertical</t>
  </si>
  <si>
    <t xml:space="preserve">Data size </t>
  </si>
  <si>
    <t>Standard Deviations</t>
  </si>
  <si>
    <t>Average Timings</t>
  </si>
  <si>
    <t>Data Capture Comparisons</t>
  </si>
  <si>
    <t>Single-thread</t>
  </si>
  <si>
    <t>2-thread</t>
  </si>
  <si>
    <t>10-thread</t>
  </si>
  <si>
    <t>20-thread</t>
  </si>
  <si>
    <t>Response Time Comparisons</t>
  </si>
  <si>
    <t>Best Partition</t>
  </si>
  <si>
    <t>*this explains why smart partitioning is needed</t>
  </si>
  <si>
    <t>*burda single thread icin table'a refer et</t>
  </si>
  <si>
    <t>put another table and figure comparing with naïve approach</t>
  </si>
  <si>
    <t>striking performance enhancement</t>
  </si>
  <si>
    <t xml:space="preserve">we did not put performance values for data of 50mb case </t>
  </si>
  <si>
    <t>2 Threaded</t>
  </si>
  <si>
    <t>10 Threaded</t>
  </si>
  <si>
    <t>20 Threaded</t>
  </si>
  <si>
    <t>PC</t>
  </si>
  <si>
    <t>SQC</t>
  </si>
  <si>
    <t>Overhead timings in MR</t>
  </si>
  <si>
    <t>MP</t>
  </si>
  <si>
    <t>MP: Merging partitions &gt;&gt;  GetMapRequestHandler 368</t>
  </si>
  <si>
    <t>SQC: Sub-query creation  &gt;&gt;  ThreadedGetFeature 241</t>
  </si>
  <si>
    <t>PC: Partitioning  &gt;&gt;  ThreadedGetFeature 93</t>
  </si>
  <si>
    <t>sonra</t>
  </si>
  <si>
    <t xml:space="preserve">Avg </t>
  </si>
  <si>
    <t>StDev</t>
  </si>
  <si>
    <t>Partitioning</t>
  </si>
  <si>
    <t>Sub-Query Crt</t>
  </si>
  <si>
    <t>Merging partitions</t>
  </si>
  <si>
    <t>merging</t>
  </si>
  <si>
    <t>Partition</t>
  </si>
  <si>
    <t>Number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</si>
</sst>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2"/>
      <color indexed="8"/>
      <name val="Times New Roman"/>
      <family val="1"/>
    </font>
    <font>
      <b/>
      <sz val="11"/>
      <color rgb="FFFA7D00"/>
      <name val="Calibri"/>
      <family val="2"/>
      <scheme val="minor"/>
    </font>
    <font>
      <sz val="12"/>
      <name val="Times New Roman"/>
      <family val="1"/>
    </font>
    <font>
      <sz val="10"/>
      <color rgb="FFFF0000"/>
      <name val="Arial"/>
      <family val="2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2" fillId="3" borderId="7" applyNumberFormat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2" fontId="0" fillId="0" borderId="0" xfId="0" applyNumberFormat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" fontId="0" fillId="0" borderId="0" xfId="0" applyNumberFormat="1"/>
    <xf numFmtId="0" fontId="5" fillId="2" borderId="0" xfId="0" applyFont="1" applyFill="1"/>
    <xf numFmtId="0" fontId="0" fillId="2" borderId="0" xfId="0" applyFill="1"/>
    <xf numFmtId="2" fontId="3" fillId="0" borderId="0" xfId="0" applyNumberFormat="1" applyFont="1" applyFill="1"/>
    <xf numFmtId="0" fontId="0" fillId="0" borderId="0" xfId="0" applyFill="1"/>
    <xf numFmtId="2" fontId="0" fillId="2" borderId="0" xfId="0" applyNumberFormat="1" applyFill="1"/>
    <xf numFmtId="2" fontId="5" fillId="2" borderId="0" xfId="0" applyNumberFormat="1" applyFont="1" applyFill="1"/>
    <xf numFmtId="0" fontId="1" fillId="0" borderId="0" xfId="0" applyFont="1"/>
    <xf numFmtId="0" fontId="7" fillId="0" borderId="0" xfId="0" applyFont="1"/>
    <xf numFmtId="1" fontId="1" fillId="0" borderId="0" xfId="0" quotePrefix="1" applyNumberFormat="1" applyFont="1"/>
    <xf numFmtId="0" fontId="2" fillId="0" borderId="0" xfId="0" applyFont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8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Border="1"/>
    <xf numFmtId="0" fontId="0" fillId="0" borderId="1" xfId="0" applyFill="1" applyBorder="1"/>
    <xf numFmtId="0" fontId="0" fillId="0" borderId="0" xfId="0" applyAlignment="1">
      <alignment horizontal="right"/>
    </xf>
    <xf numFmtId="2" fontId="9" fillId="0" borderId="0" xfId="0" applyNumberFormat="1" applyFont="1"/>
    <xf numFmtId="2" fontId="2" fillId="0" borderId="0" xfId="0" applyNumberFormat="1" applyFont="1"/>
    <xf numFmtId="2" fontId="10" fillId="0" borderId="0" xfId="0" applyNumberFormat="1" applyFont="1"/>
    <xf numFmtId="47" fontId="0" fillId="0" borderId="0" xfId="0" applyNumberFormat="1"/>
    <xf numFmtId="0" fontId="11" fillId="0" borderId="2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3" fontId="11" fillId="0" borderId="1" xfId="0" applyNumberFormat="1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right"/>
    </xf>
    <xf numFmtId="4" fontId="11" fillId="0" borderId="0" xfId="0" applyNumberFormat="1" applyFont="1" applyBorder="1"/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0" fillId="0" borderId="1" xfId="0" applyNumberFormat="1" applyFill="1" applyBorder="1"/>
    <xf numFmtId="4" fontId="13" fillId="0" borderId="1" xfId="0" applyNumberFormat="1" applyFont="1" applyBorder="1"/>
    <xf numFmtId="0" fontId="12" fillId="3" borderId="7" xfId="1"/>
    <xf numFmtId="4" fontId="0" fillId="0" borderId="0" xfId="0" applyNumberFormat="1"/>
    <xf numFmtId="0" fontId="14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0" xfId="0" applyFont="1"/>
    <xf numFmtId="3" fontId="13" fillId="0" borderId="0" xfId="0" applyNumberFormat="1" applyFont="1"/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15" fillId="0" borderId="1" xfId="0" applyNumberFormat="1" applyFont="1" applyBorder="1"/>
    <xf numFmtId="0" fontId="13" fillId="0" borderId="1" xfId="0" applyFont="1" applyBorder="1"/>
    <xf numFmtId="0" fontId="1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</cellXfs>
  <cellStyles count="2">
    <cellStyle name="Calculation" xfId="1" builtinId="2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Average</a:t>
            </a:r>
            <a:r>
              <a:rPr lang="en-US" sz="1200" baseline="0">
                <a:solidFill>
                  <a:srgbClr val="C00000"/>
                </a:solidFill>
              </a:rPr>
              <a:t> </a:t>
            </a:r>
            <a:r>
              <a:rPr lang="en-US" sz="1200">
                <a:solidFill>
                  <a:srgbClr val="C00000"/>
                </a:solidFill>
              </a:rPr>
              <a:t>Response Times (ART) for different data sizes -Ordinary system</a:t>
            </a:r>
          </a:p>
        </c:rich>
      </c:tx>
      <c:layout>
        <c:manualLayout>
          <c:xMode val="edge"/>
          <c:yMode val="edge"/>
          <c:x val="0.13884785819793238"/>
          <c:y val="3.56083086053412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6089129483814524"/>
          <c:w val="0.77606340956883524"/>
          <c:h val="0.66926655001458391"/>
        </c:manualLayout>
      </c:layout>
      <c:scatterChart>
        <c:scatterStyle val="lineMarker"/>
        <c:ser>
          <c:idx val="0"/>
          <c:order val="0"/>
          <c:tx>
            <c:v>Avg Resp Time</c:v>
          </c:tx>
          <c:marker>
            <c:spPr>
              <a:solidFill>
                <a:srgbClr val="FF0000"/>
              </a:solidFill>
            </c:spPr>
          </c:marker>
          <c:xVal>
            <c:numRef>
              <c:f>'[1]Table-1'!$A$19:$A$24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1000</c:v>
                </c:pt>
              </c:numCache>
            </c:numRef>
          </c:xVal>
          <c:yVal>
            <c:numRef>
              <c:f>'[1]Table-1'!$B$19:$B$25</c:f>
              <c:numCache>
                <c:formatCode>#,##0.00</c:formatCode>
                <c:ptCount val="7"/>
                <c:pt idx="0">
                  <c:v>2375.2399999999998</c:v>
                </c:pt>
                <c:pt idx="1">
                  <c:v>2578.6944444444439</c:v>
                </c:pt>
                <c:pt idx="2">
                  <c:v>7973.1578947368407</c:v>
                </c:pt>
                <c:pt idx="3">
                  <c:v>13612.777777777779</c:v>
                </c:pt>
                <c:pt idx="4">
                  <c:v>30868.52</c:v>
                </c:pt>
                <c:pt idx="5">
                  <c:v>59635.69</c:v>
                </c:pt>
                <c:pt idx="6">
                  <c:v>288594.12</c:v>
                </c:pt>
              </c:numCache>
            </c:numRef>
          </c:yVal>
        </c:ser>
        <c:axId val="84714240"/>
        <c:axId val="84716544"/>
      </c:scatterChart>
      <c:valAx>
        <c:axId val="8471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-KB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716544"/>
        <c:crosses val="autoZero"/>
        <c:crossBetween val="midCat"/>
      </c:valAx>
      <c:valAx>
        <c:axId val="847165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4714240"/>
        <c:crosses val="autoZero"/>
        <c:crossBetween val="midCat"/>
        <c:dispUnits>
          <c:builtInUnit val="thousands"/>
          <c:dispUnitsLbl>
            <c:spPr>
              <a:noFill/>
              <a:ln w="25400">
                <a:noFill/>
              </a:ln>
            </c:spPr>
          </c:dispUnitsLbl>
        </c:dispUnits>
      </c:valAx>
    </c:plotArea>
    <c:legend>
      <c:legendPos val="r"/>
      <c:layout>
        <c:manualLayout>
          <c:xMode val="edge"/>
          <c:yMode val="edge"/>
          <c:x val="0.68172042010258405"/>
          <c:y val="0.61936836530448525"/>
          <c:w val="0.23652752416287681"/>
          <c:h val="7.1544662258464009E-2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Comparisons of overheads </a:t>
            </a:r>
            <a:r>
              <a:rPr lang="en-US" sz="1200" baseline="0">
                <a:solidFill>
                  <a:srgbClr val="C00000"/>
                </a:solidFill>
              </a:rPr>
              <a:t>based on </a:t>
            </a:r>
          </a:p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 baseline="0">
                <a:solidFill>
                  <a:srgbClr val="C00000"/>
                </a:solidFill>
              </a:rPr>
              <a:t>different partitioning levels</a:t>
            </a:r>
            <a:endParaRPr lang="en-US" sz="1200">
              <a:solidFill>
                <a:srgbClr val="C00000"/>
              </a:solidFill>
            </a:endParaRPr>
          </a:p>
        </c:rich>
      </c:tx>
      <c:layout>
        <c:manualLayout>
          <c:xMode val="edge"/>
          <c:yMode val="edge"/>
          <c:x val="0.27615172900222706"/>
          <c:y val="2.82957866098547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6089129483814524"/>
          <c:w val="0.7760634095688359"/>
          <c:h val="0.66926655001458446"/>
        </c:manualLayout>
      </c:layout>
      <c:scatterChart>
        <c:scatterStyle val="lineMarker"/>
        <c:ser>
          <c:idx val="0"/>
          <c:order val="0"/>
          <c:tx>
            <c:v>partitioning</c:v>
          </c:tx>
          <c:xVal>
            <c:numRef>
              <c:f>'overhead timings for 10-thread'!$A$18:$A$23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'overhead timings for 10-thread'!$B$18:$B$23</c:f>
              <c:numCache>
                <c:formatCode>#,##0.00</c:formatCode>
                <c:ptCount val="6"/>
                <c:pt idx="0">
                  <c:v>51.28</c:v>
                </c:pt>
                <c:pt idx="1">
                  <c:v>58.65</c:v>
                </c:pt>
                <c:pt idx="2">
                  <c:v>60.15</c:v>
                </c:pt>
                <c:pt idx="3">
                  <c:v>68.75</c:v>
                </c:pt>
                <c:pt idx="4">
                  <c:v>69.05263157894737</c:v>
                </c:pt>
                <c:pt idx="5">
                  <c:v>85.421052631578945</c:v>
                </c:pt>
              </c:numCache>
            </c:numRef>
          </c:yVal>
        </c:ser>
        <c:ser>
          <c:idx val="1"/>
          <c:order val="1"/>
          <c:tx>
            <c:v>sub-query crt</c:v>
          </c:tx>
          <c:marker>
            <c:symbol val="square"/>
            <c:size val="4"/>
          </c:marker>
          <c:xVal>
            <c:numRef>
              <c:f>'overhead timings for 10-thread'!$A$18:$A$23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'overhead timings for 10-thread'!$D$18:$D$23</c:f>
              <c:numCache>
                <c:formatCode>#,##0.00</c:formatCode>
                <c:ptCount val="6"/>
                <c:pt idx="0">
                  <c:v>161.66666666666666</c:v>
                </c:pt>
                <c:pt idx="1">
                  <c:v>421.55</c:v>
                </c:pt>
                <c:pt idx="2">
                  <c:v>720.35</c:v>
                </c:pt>
                <c:pt idx="3">
                  <c:v>1058.8421052631579</c:v>
                </c:pt>
                <c:pt idx="4">
                  <c:v>1366.1</c:v>
                </c:pt>
                <c:pt idx="5">
                  <c:v>1837.1578947368421</c:v>
                </c:pt>
              </c:numCache>
            </c:numRef>
          </c:yVal>
        </c:ser>
        <c:ser>
          <c:idx val="2"/>
          <c:order val="2"/>
          <c:tx>
            <c:v>merging</c:v>
          </c:tx>
          <c:xVal>
            <c:numRef>
              <c:f>'overhead timings for 10-thread'!$A$18:$A$23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</c:numCache>
            </c:numRef>
          </c:xVal>
          <c:yVal>
            <c:numRef>
              <c:f>'overhead timings for 10-thread'!$F$18:$F$23</c:f>
              <c:numCache>
                <c:formatCode>#,##0.00</c:formatCode>
                <c:ptCount val="6"/>
                <c:pt idx="0">
                  <c:v>27</c:v>
                </c:pt>
                <c:pt idx="1">
                  <c:v>44.263157894736842</c:v>
                </c:pt>
                <c:pt idx="2">
                  <c:v>64.900000000000006</c:v>
                </c:pt>
                <c:pt idx="3">
                  <c:v>118.9047619047619</c:v>
                </c:pt>
                <c:pt idx="4">
                  <c:v>131.88235294117646</c:v>
                </c:pt>
                <c:pt idx="5">
                  <c:v>170</c:v>
                </c:pt>
              </c:numCache>
            </c:numRef>
          </c:yVal>
        </c:ser>
        <c:axId val="94802304"/>
        <c:axId val="94804224"/>
      </c:scatterChart>
      <c:valAx>
        <c:axId val="94802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-MB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4804224"/>
        <c:crosses val="autoZero"/>
        <c:crossBetween val="midCat"/>
      </c:valAx>
      <c:valAx>
        <c:axId val="94804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94802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663102748339359"/>
          <c:y val="0.31076302405819434"/>
          <c:w val="0.21661668774609669"/>
          <c:h val="0.18072871320581188"/>
        </c:manualLayout>
      </c:layout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Log of ART for different data sizes -Ordinary system</a:t>
            </a:r>
          </a:p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(will be used to</a:t>
            </a:r>
            <a:r>
              <a:rPr lang="en-US" sz="1200" baseline="0">
                <a:solidFill>
                  <a:srgbClr val="C00000"/>
                </a:solidFill>
              </a:rPr>
              <a:t> compare with the enhanced system</a:t>
            </a:r>
            <a:r>
              <a:rPr lang="en-US" sz="1200">
                <a:solidFill>
                  <a:srgbClr val="C00000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14115308151093456"/>
          <c:y val="3.56083086053412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9254312795470288"/>
          <c:w val="0.77606340956883546"/>
          <c:h val="0.63761458601057897"/>
        </c:manualLayout>
      </c:layout>
      <c:scatterChart>
        <c:scatterStyle val="lineMarker"/>
        <c:ser>
          <c:idx val="0"/>
          <c:order val="0"/>
          <c:tx>
            <c:v>Log(ART)</c:v>
          </c:tx>
          <c:marker>
            <c:spPr>
              <a:solidFill>
                <a:srgbClr val="FF0000"/>
              </a:solidFill>
            </c:spPr>
          </c:marker>
          <c:xVal>
            <c:numRef>
              <c:f>'[1]Table-1'!$A$19:$A$24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200</c:v>
                </c:pt>
                <c:pt idx="4">
                  <c:v>500</c:v>
                </c:pt>
                <c:pt idx="5">
                  <c:v>1000</c:v>
                </c:pt>
              </c:numCache>
            </c:numRef>
          </c:xVal>
          <c:yVal>
            <c:numRef>
              <c:f>'[1]Table-1'!$C$19:$C$24</c:f>
              <c:numCache>
                <c:formatCode>0.00</c:formatCode>
                <c:ptCount val="6"/>
                <c:pt idx="0">
                  <c:v>3.3757074983438828</c:v>
                </c:pt>
                <c:pt idx="1">
                  <c:v>3.4113998846143181</c:v>
                </c:pt>
                <c:pt idx="2">
                  <c:v>3.9016303646369348</c:v>
                </c:pt>
                <c:pt idx="3">
                  <c:v>4.1339467549217916</c:v>
                </c:pt>
                <c:pt idx="4">
                  <c:v>4.4895158076083819</c:v>
                </c:pt>
                <c:pt idx="5">
                  <c:v>4.7755062485157787</c:v>
                </c:pt>
              </c:numCache>
            </c:numRef>
          </c:yVal>
        </c:ser>
        <c:axId val="84728832"/>
        <c:axId val="84821504"/>
      </c:scatterChart>
      <c:valAx>
        <c:axId val="8472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-KB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21504"/>
        <c:crosses val="autoZero"/>
        <c:crossBetween val="midCat"/>
      </c:valAx>
      <c:valAx>
        <c:axId val="84821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Log(Time</a:t>
                </a:r>
                <a:r>
                  <a:rPr lang="en-US" baseline="0">
                    <a:solidFill>
                      <a:srgbClr val="002060"/>
                    </a:solidFill>
                  </a:rPr>
                  <a:t> in msecs)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4728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17204907040697"/>
          <c:y val="0.61936836530448525"/>
          <c:w val="0.23652750165672631"/>
          <c:h val="7.1544662258464009E-2"/>
        </c:manualLayout>
      </c:layout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Average</a:t>
            </a:r>
            <a:r>
              <a:rPr lang="en-US" sz="1200" baseline="0">
                <a:solidFill>
                  <a:srgbClr val="C00000"/>
                </a:solidFill>
              </a:rPr>
              <a:t> </a:t>
            </a:r>
            <a:r>
              <a:rPr lang="en-US" sz="1200">
                <a:solidFill>
                  <a:srgbClr val="C00000"/>
                </a:solidFill>
              </a:rPr>
              <a:t>Response Times for</a:t>
            </a:r>
            <a:r>
              <a:rPr lang="en-US" sz="1200" baseline="0">
                <a:solidFill>
                  <a:srgbClr val="C00000"/>
                </a:solidFill>
              </a:rPr>
              <a:t> the systems enhanced with proposed data approaches</a:t>
            </a:r>
            <a:endParaRPr lang="en-US" sz="1200">
              <a:solidFill>
                <a:srgbClr val="C00000"/>
              </a:solidFill>
            </a:endParaRPr>
          </a:p>
        </c:rich>
      </c:tx>
      <c:layout>
        <c:manualLayout>
          <c:xMode val="edge"/>
          <c:yMode val="edge"/>
          <c:x val="0.18745898950131254"/>
          <c:y val="2.29265887218643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13542578011094"/>
          <c:y val="0.16089129483814524"/>
          <c:w val="0.84319298629338035"/>
          <c:h val="0.66926655001458391"/>
        </c:manualLayout>
      </c:layout>
      <c:scatterChart>
        <c:scatterStyle val="lineMarker"/>
        <c:ser>
          <c:idx val="0"/>
          <c:order val="0"/>
          <c:tx>
            <c:v>Avg Resp Time</c:v>
          </c:tx>
          <c:marker>
            <c:symbol val="diamond"/>
            <c:size val="5"/>
            <c:spPr>
              <a:solidFill>
                <a:srgbClr val="C00000"/>
              </a:solidFill>
            </c:spPr>
          </c:marker>
          <c:xVal>
            <c:numRef>
              <c:f>'performance with data aprches'!$B$73:$B$78</c:f>
              <c:numCache>
                <c:formatCode>General</c:formatCode>
                <c:ptCount val="6"/>
                <c:pt idx="0">
                  <c:v>10</c:v>
                </c:pt>
                <c:pt idx="1">
                  <c:v>100</c:v>
                </c:pt>
                <c:pt idx="2">
                  <c:v>500</c:v>
                </c:pt>
                <c:pt idx="3">
                  <c:v>1000</c:v>
                </c:pt>
                <c:pt idx="4">
                  <c:v>5000</c:v>
                </c:pt>
                <c:pt idx="5">
                  <c:v>10000</c:v>
                </c:pt>
              </c:numCache>
            </c:numRef>
          </c:xVal>
          <c:yVal>
            <c:numRef>
              <c:f>'performance with data aprches'!$G$73:$G$78</c:f>
              <c:numCache>
                <c:formatCode>0.00</c:formatCode>
                <c:ptCount val="6"/>
                <c:pt idx="0">
                  <c:v>1808.1304347826087</c:v>
                </c:pt>
                <c:pt idx="1">
                  <c:v>2635.4583333333335</c:v>
                </c:pt>
                <c:pt idx="2">
                  <c:v>5001.2857142857147</c:v>
                </c:pt>
                <c:pt idx="3">
                  <c:v>8225.7346938775518</c:v>
                </c:pt>
                <c:pt idx="4">
                  <c:v>33419.306122448979</c:v>
                </c:pt>
                <c:pt idx="5">
                  <c:v>64506.782608695656</c:v>
                </c:pt>
              </c:numCache>
            </c:numRef>
          </c:yVal>
        </c:ser>
        <c:ser>
          <c:idx val="1"/>
          <c:order val="1"/>
          <c:tx>
            <c:v>data capture</c:v>
          </c:tx>
          <c:marker>
            <c:symbol val="square"/>
            <c:size val="4"/>
            <c:spPr>
              <a:solidFill>
                <a:schemeClr val="accent1"/>
              </a:solidFill>
            </c:spPr>
          </c:marker>
          <c:xVal>
            <c:numRef>
              <c:f>'performance with data aprches'!$B$73:$B$78</c:f>
              <c:numCache>
                <c:formatCode>General</c:formatCode>
                <c:ptCount val="6"/>
                <c:pt idx="0">
                  <c:v>10</c:v>
                </c:pt>
                <c:pt idx="1">
                  <c:v>100</c:v>
                </c:pt>
                <c:pt idx="2">
                  <c:v>500</c:v>
                </c:pt>
                <c:pt idx="3">
                  <c:v>1000</c:v>
                </c:pt>
                <c:pt idx="4">
                  <c:v>5000</c:v>
                </c:pt>
                <c:pt idx="5">
                  <c:v>10000</c:v>
                </c:pt>
              </c:numCache>
            </c:numRef>
          </c:xVal>
          <c:yVal>
            <c:numRef>
              <c:f>'performance with data aprches'!$C$73:$C$78</c:f>
              <c:numCache>
                <c:formatCode>0.00</c:formatCode>
                <c:ptCount val="6"/>
                <c:pt idx="0">
                  <c:v>797.85106382978722</c:v>
                </c:pt>
                <c:pt idx="1">
                  <c:v>1384.8571428571429</c:v>
                </c:pt>
                <c:pt idx="2">
                  <c:v>3770.1632653061224</c:v>
                </c:pt>
                <c:pt idx="3">
                  <c:v>6794.9387755102043</c:v>
                </c:pt>
                <c:pt idx="4">
                  <c:v>31237.411764705881</c:v>
                </c:pt>
                <c:pt idx="5">
                  <c:v>61777.204081632655</c:v>
                </c:pt>
              </c:numCache>
            </c:numRef>
          </c:yVal>
        </c:ser>
        <c:ser>
          <c:idx val="2"/>
          <c:order val="2"/>
          <c:tx>
            <c:v>map-rendering</c:v>
          </c:tx>
          <c:marker>
            <c:symbol val="triangle"/>
            <c:size val="5"/>
            <c:spPr>
              <a:solidFill>
                <a:srgbClr val="F79646"/>
              </a:solidFill>
            </c:spPr>
          </c:marker>
          <c:xVal>
            <c:numRef>
              <c:f>'performance with data aprches'!$B$73:$B$78</c:f>
              <c:numCache>
                <c:formatCode>General</c:formatCode>
                <c:ptCount val="6"/>
                <c:pt idx="0">
                  <c:v>10</c:v>
                </c:pt>
                <c:pt idx="1">
                  <c:v>100</c:v>
                </c:pt>
                <c:pt idx="2">
                  <c:v>500</c:v>
                </c:pt>
                <c:pt idx="3">
                  <c:v>1000</c:v>
                </c:pt>
                <c:pt idx="4">
                  <c:v>5000</c:v>
                </c:pt>
                <c:pt idx="5">
                  <c:v>10000</c:v>
                </c:pt>
              </c:numCache>
            </c:numRef>
          </c:xVal>
          <c:yVal>
            <c:numRef>
              <c:f>'performance with data aprches'!$D$73:$D$78</c:f>
              <c:numCache>
                <c:formatCode>0.00</c:formatCode>
                <c:ptCount val="6"/>
                <c:pt idx="0">
                  <c:v>927.3478260869565</c:v>
                </c:pt>
                <c:pt idx="1">
                  <c:v>1168.2916666666667</c:v>
                </c:pt>
                <c:pt idx="2">
                  <c:v>1153.9591836734694</c:v>
                </c:pt>
                <c:pt idx="3">
                  <c:v>1360.408163265306</c:v>
                </c:pt>
                <c:pt idx="4">
                  <c:v>2116.1224489795918</c:v>
                </c:pt>
                <c:pt idx="5">
                  <c:v>2675.8695652173915</c:v>
                </c:pt>
              </c:numCache>
            </c:numRef>
          </c:yVal>
        </c:ser>
        <c:axId val="84770176"/>
        <c:axId val="84792832"/>
      </c:scatterChart>
      <c:valAx>
        <c:axId val="8477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-KB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792832"/>
        <c:crosses val="autoZero"/>
        <c:crossBetween val="midCat"/>
      </c:valAx>
      <c:valAx>
        <c:axId val="84792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4770176"/>
        <c:crosses val="autoZero"/>
        <c:crossBetween val="midCat"/>
        <c:dispUnits>
          <c:builtInUnit val="thousands"/>
          <c:dispUnitsLbl>
            <c:spPr>
              <a:noFill/>
              <a:ln w="25400">
                <a:noFill/>
              </a:ln>
            </c:spPr>
          </c:dispUnitsLbl>
        </c:dispUnits>
      </c:valAx>
    </c:plotArea>
    <c:legend>
      <c:legendPos val="r"/>
      <c:layout>
        <c:manualLayout>
          <c:xMode val="edge"/>
          <c:yMode val="edge"/>
          <c:x val="0.70057342937237921"/>
          <c:y val="0.45366498262861665"/>
          <c:w val="0.26767482977546614"/>
          <c:h val="0.15124755359337325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Comparison of Average</a:t>
            </a:r>
            <a:r>
              <a:rPr lang="en-US" sz="1200" baseline="0">
                <a:solidFill>
                  <a:srgbClr val="C00000"/>
                </a:solidFill>
              </a:rPr>
              <a:t> </a:t>
            </a:r>
            <a:r>
              <a:rPr lang="en-US" sz="1200">
                <a:solidFill>
                  <a:srgbClr val="C00000"/>
                </a:solidFill>
              </a:rPr>
              <a:t>Response Times </a:t>
            </a:r>
          </a:p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Naive systems vs. systems enhanced with data approaches </a:t>
            </a:r>
          </a:p>
        </c:rich>
      </c:tx>
      <c:layout>
        <c:manualLayout>
          <c:xMode val="edge"/>
          <c:yMode val="edge"/>
          <c:x val="0.18051454505686798"/>
          <c:y val="1.88861846814602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6089129483814524"/>
          <c:w val="0.77606340956883546"/>
          <c:h val="0.66926655001458413"/>
        </c:manualLayout>
      </c:layout>
      <c:scatterChart>
        <c:scatterStyle val="lineMarker"/>
        <c:ser>
          <c:idx val="0"/>
          <c:order val="0"/>
          <c:tx>
            <c:v>Naïve Approach</c:v>
          </c:tx>
          <c:marker>
            <c:symbol val="diamond"/>
            <c:size val="6"/>
            <c:spPr>
              <a:solidFill>
                <a:srgbClr val="C00000"/>
              </a:solidFill>
            </c:spPr>
          </c:marker>
          <c:xVal>
            <c:numRef>
              <c:f>'compare-naive vs data aprches'!$A$5:$A$10</c:f>
              <c:numCache>
                <c:formatCode>General</c:formatCode>
                <c:ptCount val="6"/>
                <c:pt idx="0">
                  <c:v>10</c:v>
                </c:pt>
                <c:pt idx="1">
                  <c:v>100</c:v>
                </c:pt>
                <c:pt idx="2">
                  <c:v>500</c:v>
                </c:pt>
                <c:pt idx="3">
                  <c:v>1000</c:v>
                </c:pt>
                <c:pt idx="4">
                  <c:v>5000</c:v>
                </c:pt>
                <c:pt idx="5">
                  <c:v>10000</c:v>
                </c:pt>
              </c:numCache>
            </c:numRef>
          </c:xVal>
          <c:yVal>
            <c:numRef>
              <c:f>'compare-naive vs data aprches'!$B$5:$B$10</c:f>
              <c:numCache>
                <c:formatCode>0.00</c:formatCode>
                <c:ptCount val="6"/>
                <c:pt idx="0">
                  <c:v>2578.6944444444439</c:v>
                </c:pt>
                <c:pt idx="1">
                  <c:v>7973.1578947368407</c:v>
                </c:pt>
                <c:pt idx="2">
                  <c:v>30868.52</c:v>
                </c:pt>
                <c:pt idx="3">
                  <c:v>59635.69</c:v>
                </c:pt>
                <c:pt idx="4">
                  <c:v>288594.12</c:v>
                </c:pt>
                <c:pt idx="5">
                  <c:v>574825.16</c:v>
                </c:pt>
              </c:numCache>
            </c:numRef>
          </c:yVal>
        </c:ser>
        <c:ser>
          <c:idx val="1"/>
          <c:order val="1"/>
          <c:tx>
            <c:v>Enhanced with data approaches</c:v>
          </c:tx>
          <c:marker>
            <c:symbol val="square"/>
            <c:size val="5"/>
            <c:spPr>
              <a:solidFill>
                <a:schemeClr val="tx2"/>
              </a:solidFill>
            </c:spPr>
          </c:marker>
          <c:xVal>
            <c:numRef>
              <c:f>'compare-naive vs data aprches'!$A$5:$A$10</c:f>
              <c:numCache>
                <c:formatCode>General</c:formatCode>
                <c:ptCount val="6"/>
                <c:pt idx="0">
                  <c:v>10</c:v>
                </c:pt>
                <c:pt idx="1">
                  <c:v>100</c:v>
                </c:pt>
                <c:pt idx="2">
                  <c:v>500</c:v>
                </c:pt>
                <c:pt idx="3">
                  <c:v>1000</c:v>
                </c:pt>
                <c:pt idx="4">
                  <c:v>5000</c:v>
                </c:pt>
                <c:pt idx="5">
                  <c:v>10000</c:v>
                </c:pt>
              </c:numCache>
            </c:numRef>
          </c:xVal>
          <c:yVal>
            <c:numRef>
              <c:f>'compare-naive vs data aprches'!$D$5:$D$10</c:f>
              <c:numCache>
                <c:formatCode>0.00</c:formatCode>
                <c:ptCount val="6"/>
                <c:pt idx="0">
                  <c:v>1808.1304347826087</c:v>
                </c:pt>
                <c:pt idx="1">
                  <c:v>2635.4583333333335</c:v>
                </c:pt>
                <c:pt idx="2">
                  <c:v>5001.2857142857147</c:v>
                </c:pt>
                <c:pt idx="3">
                  <c:v>8225.7346938775518</c:v>
                </c:pt>
                <c:pt idx="4">
                  <c:v>33419.306122448979</c:v>
                </c:pt>
                <c:pt idx="5">
                  <c:v>64506.782608695656</c:v>
                </c:pt>
              </c:numCache>
            </c:numRef>
          </c:yVal>
        </c:ser>
        <c:axId val="84990592"/>
        <c:axId val="85013632"/>
      </c:scatterChart>
      <c:valAx>
        <c:axId val="84990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-KB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13632"/>
        <c:crosses val="autoZero"/>
        <c:crossBetween val="midCat"/>
      </c:valAx>
      <c:valAx>
        <c:axId val="85013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4990592"/>
        <c:crosses val="autoZero"/>
        <c:crossBetween val="midCat"/>
        <c:dispUnits>
          <c:builtInUnit val="thousands"/>
          <c:dispUnitsLbl>
            <c:spPr>
              <a:noFill/>
              <a:ln w="25400">
                <a:noFill/>
              </a:ln>
            </c:spPr>
          </c:dispUnitsLbl>
        </c:dispUnits>
      </c:valAx>
    </c:plotArea>
    <c:legend>
      <c:legendPos val="r"/>
      <c:layout>
        <c:manualLayout>
          <c:xMode val="edge"/>
          <c:yMode val="edge"/>
          <c:x val="0.26273895450568679"/>
          <c:y val="0.19507897876401806"/>
          <c:w val="0.37383511956838728"/>
          <c:h val="0.12255213552851352"/>
        </c:manualLayout>
      </c:layout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Average</a:t>
            </a:r>
            <a:r>
              <a:rPr lang="en-US" sz="1200" baseline="0">
                <a:solidFill>
                  <a:srgbClr val="C00000"/>
                </a:solidFill>
              </a:rPr>
              <a:t> </a:t>
            </a:r>
            <a:r>
              <a:rPr lang="en-US" sz="1200">
                <a:solidFill>
                  <a:srgbClr val="C00000"/>
                </a:solidFill>
              </a:rPr>
              <a:t>Response Times for Prefetcing system</a:t>
            </a:r>
          </a:p>
        </c:rich>
      </c:tx>
      <c:layout>
        <c:manualLayout>
          <c:xMode val="edge"/>
          <c:yMode val="edge"/>
          <c:x val="0.18621603711066936"/>
          <c:y val="3.56083086053412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6089129483814524"/>
          <c:w val="0.77606340956883535"/>
          <c:h val="0.66926655001458402"/>
        </c:manualLayout>
      </c:layout>
      <c:scatterChart>
        <c:scatterStyle val="lineMarker"/>
        <c:ser>
          <c:idx val="0"/>
          <c:order val="0"/>
          <c:tx>
            <c:v>Response Time</c:v>
          </c:tx>
          <c:marker>
            <c:spPr>
              <a:solidFill>
                <a:srgbClr val="C00000"/>
              </a:solidFill>
            </c:spPr>
          </c:marker>
          <c:xVal>
            <c:numRef>
              <c:f>'compare -ondemand vs pre-fetch'!$H$16:$H$23</c:f>
              <c:numCache>
                <c:formatCode>General</c:formatCode>
                <c:ptCount val="8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 formatCode="#,##0">
                  <c:v>10</c:v>
                </c:pt>
                <c:pt idx="6">
                  <c:v>50</c:v>
                </c:pt>
                <c:pt idx="7">
                  <c:v>100</c:v>
                </c:pt>
              </c:numCache>
            </c:numRef>
          </c:xVal>
          <c:yVal>
            <c:numRef>
              <c:f>'compare -ondemand vs pre-fetch'!$M$16:$M$23</c:f>
              <c:numCache>
                <c:formatCode>#,##0.00</c:formatCode>
                <c:ptCount val="8"/>
                <c:pt idx="0">
                  <c:v>19261.900000000001</c:v>
                </c:pt>
                <c:pt idx="1">
                  <c:v>19112.304347826099</c:v>
                </c:pt>
                <c:pt idx="2">
                  <c:v>19222.476190476191</c:v>
                </c:pt>
                <c:pt idx="3">
                  <c:v>19427.48</c:v>
                </c:pt>
                <c:pt idx="4">
                  <c:v>20146</c:v>
                </c:pt>
                <c:pt idx="5">
                  <c:v>20165.904761904763</c:v>
                </c:pt>
                <c:pt idx="6">
                  <c:v>22882.523809523809</c:v>
                </c:pt>
                <c:pt idx="7">
                  <c:v>23990.428571428602</c:v>
                </c:pt>
              </c:numCache>
            </c:numRef>
          </c:yVal>
        </c:ser>
        <c:axId val="85046784"/>
        <c:axId val="85073920"/>
      </c:scatterChart>
      <c:valAx>
        <c:axId val="85046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-MB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73920"/>
        <c:crosses val="autoZero"/>
        <c:crossBetween val="midCat"/>
      </c:valAx>
      <c:valAx>
        <c:axId val="85073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5046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17204907040697"/>
          <c:y val="0.61936836530448525"/>
          <c:w val="0.24222664015904571"/>
          <c:h val="7.1544662258463981E-2"/>
        </c:manualLayout>
      </c:layout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Comparison of the Average</a:t>
            </a:r>
            <a:r>
              <a:rPr lang="en-US" sz="1200" baseline="0">
                <a:solidFill>
                  <a:srgbClr val="C00000"/>
                </a:solidFill>
              </a:rPr>
              <a:t> </a:t>
            </a:r>
            <a:r>
              <a:rPr lang="en-US" sz="1200">
                <a:solidFill>
                  <a:srgbClr val="C00000"/>
                </a:solidFill>
              </a:rPr>
              <a:t>Response Times </a:t>
            </a:r>
          </a:p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Prefetcing vs. On-demand  systems</a:t>
            </a:r>
          </a:p>
        </c:rich>
      </c:tx>
      <c:layout>
        <c:manualLayout>
          <c:xMode val="edge"/>
          <c:yMode val="edge"/>
          <c:x val="0.19681908548707758"/>
          <c:y val="1.67759538532259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9086673487847919"/>
          <c:w val="0.77606340956883568"/>
          <c:h val="0.63929119029612835"/>
        </c:manualLayout>
      </c:layout>
      <c:scatterChart>
        <c:scatterStyle val="lineMarker"/>
        <c:ser>
          <c:idx val="0"/>
          <c:order val="0"/>
          <c:tx>
            <c:v>log(Pre-fetching)</c:v>
          </c:tx>
          <c:marker>
            <c:spPr>
              <a:solidFill>
                <a:srgbClr val="C00000"/>
              </a:solidFill>
            </c:spPr>
          </c:marker>
          <c:xVal>
            <c:numRef>
              <c:f>'compare -ondemand vs pre-fetch'!$A$16:$A$23</c:f>
              <c:numCache>
                <c:formatCode>General</c:formatCode>
                <c:ptCount val="8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 formatCode="#,##0">
                  <c:v>10</c:v>
                </c:pt>
                <c:pt idx="6">
                  <c:v>50</c:v>
                </c:pt>
                <c:pt idx="7">
                  <c:v>100</c:v>
                </c:pt>
              </c:numCache>
            </c:numRef>
          </c:xVal>
          <c:yVal>
            <c:numRef>
              <c:f>'compare -ondemand vs pre-fetch'!$B$16:$B$23</c:f>
              <c:numCache>
                <c:formatCode>#,##0.00</c:formatCode>
                <c:ptCount val="8"/>
                <c:pt idx="0">
                  <c:v>19261.900000000001</c:v>
                </c:pt>
                <c:pt idx="1">
                  <c:v>19112.304347826099</c:v>
                </c:pt>
                <c:pt idx="2">
                  <c:v>19222.476190476191</c:v>
                </c:pt>
                <c:pt idx="3">
                  <c:v>19427.48</c:v>
                </c:pt>
                <c:pt idx="4">
                  <c:v>20146</c:v>
                </c:pt>
                <c:pt idx="5">
                  <c:v>20165.904761904763</c:v>
                </c:pt>
                <c:pt idx="6">
                  <c:v>22882.523809523809</c:v>
                </c:pt>
                <c:pt idx="7">
                  <c:v>23990.428571428602</c:v>
                </c:pt>
              </c:numCache>
            </c:numRef>
          </c:yVal>
        </c:ser>
        <c:ser>
          <c:idx val="1"/>
          <c:order val="1"/>
          <c:tx>
            <c:v>log(On-demand)</c:v>
          </c:tx>
          <c:marker>
            <c:symbol val="square"/>
            <c:size val="5"/>
            <c:spPr>
              <a:solidFill>
                <a:schemeClr val="accent1"/>
              </a:solidFill>
            </c:spPr>
          </c:marker>
          <c:xVal>
            <c:numRef>
              <c:f>'compare -ondemand vs pre-fetch'!$A$16:$A$23</c:f>
              <c:numCache>
                <c:formatCode>General</c:formatCode>
                <c:ptCount val="8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 formatCode="#,##0">
                  <c:v>10</c:v>
                </c:pt>
                <c:pt idx="6">
                  <c:v>50</c:v>
                </c:pt>
                <c:pt idx="7">
                  <c:v>100</c:v>
                </c:pt>
              </c:numCache>
            </c:numRef>
          </c:xVal>
          <c:yVal>
            <c:numRef>
              <c:f>'compare -ondemand vs pre-fetch'!$D$16:$D$23</c:f>
              <c:numCache>
                <c:formatCode>#,##0.00</c:formatCode>
                <c:ptCount val="8"/>
                <c:pt idx="0">
                  <c:v>1808.1304347826087</c:v>
                </c:pt>
                <c:pt idx="1">
                  <c:v>2635.4583333333335</c:v>
                </c:pt>
                <c:pt idx="2">
                  <c:v>5001.2857142857147</c:v>
                </c:pt>
                <c:pt idx="3">
                  <c:v>8225.7346938775518</c:v>
                </c:pt>
                <c:pt idx="4">
                  <c:v>33419.306122448979</c:v>
                </c:pt>
                <c:pt idx="5">
                  <c:v>64506.782608695656</c:v>
                </c:pt>
                <c:pt idx="6">
                  <c:v>316906</c:v>
                </c:pt>
                <c:pt idx="7">
                  <c:v>643344</c:v>
                </c:pt>
              </c:numCache>
            </c:numRef>
          </c:yVal>
        </c:ser>
        <c:axId val="85123456"/>
        <c:axId val="85125760"/>
      </c:scatterChart>
      <c:valAx>
        <c:axId val="85123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-MB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125760"/>
        <c:crosses val="autoZero"/>
        <c:crossBetween val="midCat"/>
      </c:valAx>
      <c:valAx>
        <c:axId val="85125760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Log(Time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msecs)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603048376408219E-2"/>
              <c:y val="0.3984782834349097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5123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135601091613058"/>
          <c:y val="0.67586547444281353"/>
          <c:w val="0.26189529489728297"/>
          <c:h val="0.10608597654106797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Comparisons of data capturing</a:t>
            </a:r>
            <a:r>
              <a:rPr lang="en-US" sz="1200" baseline="0">
                <a:solidFill>
                  <a:srgbClr val="C00000"/>
                </a:solidFill>
              </a:rPr>
              <a:t> times based on </a:t>
            </a:r>
          </a:p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 baseline="0">
                <a:solidFill>
                  <a:srgbClr val="C00000"/>
                </a:solidFill>
              </a:rPr>
              <a:t>different partitioning levels</a:t>
            </a:r>
            <a:endParaRPr lang="en-US" sz="1200">
              <a:solidFill>
                <a:srgbClr val="C00000"/>
              </a:solidFill>
            </a:endParaRPr>
          </a:p>
        </c:rich>
      </c:tx>
      <c:layout>
        <c:manualLayout>
          <c:xMode val="edge"/>
          <c:yMode val="edge"/>
          <c:x val="0.18621603711066947"/>
          <c:y val="3.56083086053412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6089129483814524"/>
          <c:w val="0.77606340956883568"/>
          <c:h val="0.66926655001458424"/>
        </c:manualLayout>
      </c:layout>
      <c:scatterChart>
        <c:scatterStyle val="lineMarker"/>
        <c:ser>
          <c:idx val="0"/>
          <c:order val="0"/>
          <c:tx>
            <c:v>single-thread</c:v>
          </c:tx>
          <c:spPr>
            <a:ln w="22225"/>
          </c:spP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prfrm-2'!$U$23:$U$29</c:f>
              <c:numCache>
                <c:formatCode>#,##0.00</c:formatCode>
                <c:ptCount val="7"/>
                <c:pt idx="0">
                  <c:v>797.85106382978722</c:v>
                </c:pt>
                <c:pt idx="1">
                  <c:v>1384.8571428571429</c:v>
                </c:pt>
                <c:pt idx="2">
                  <c:v>3770.1632653061224</c:v>
                </c:pt>
                <c:pt idx="3">
                  <c:v>6794.9387755102043</c:v>
                </c:pt>
                <c:pt idx="4">
                  <c:v>31237.411764705881</c:v>
                </c:pt>
                <c:pt idx="5">
                  <c:v>61777.204081632655</c:v>
                </c:pt>
                <c:pt idx="6">
                  <c:v>308671.63</c:v>
                </c:pt>
              </c:numCache>
            </c:numRef>
          </c:yVal>
        </c:ser>
        <c:ser>
          <c:idx val="1"/>
          <c:order val="1"/>
          <c:tx>
            <c:v>2-thread</c:v>
          </c:tx>
          <c:spPr>
            <a:ln w="22225"/>
          </c:spPr>
          <c:marker>
            <c:symbol val="square"/>
            <c:size val="4"/>
            <c:spPr>
              <a:solidFill>
                <a:srgbClr val="C00000"/>
              </a:solidFill>
            </c:spPr>
          </c:marke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prfrm-2'!$V$23:$V$29</c:f>
              <c:numCache>
                <c:formatCode>#,##0.00</c:formatCode>
                <c:ptCount val="7"/>
                <c:pt idx="0">
                  <c:v>769.94444444444446</c:v>
                </c:pt>
                <c:pt idx="1">
                  <c:v>1160.95</c:v>
                </c:pt>
                <c:pt idx="2">
                  <c:v>2664.4736842105262</c:v>
                </c:pt>
                <c:pt idx="3">
                  <c:v>5749.7894736842109</c:v>
                </c:pt>
                <c:pt idx="4">
                  <c:v>20350.380952380954</c:v>
                </c:pt>
                <c:pt idx="5">
                  <c:v>45072.75</c:v>
                </c:pt>
                <c:pt idx="6">
                  <c:v>247321.8</c:v>
                </c:pt>
              </c:numCache>
            </c:numRef>
          </c:yVal>
        </c:ser>
        <c:ser>
          <c:idx val="2"/>
          <c:order val="2"/>
          <c:tx>
            <c:v>10-thread</c:v>
          </c:tx>
          <c:spPr>
            <a:ln w="22225"/>
          </c:spP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prfrm-2'!$W$23:$W$29</c:f>
              <c:numCache>
                <c:formatCode>#,##0.00</c:formatCode>
                <c:ptCount val="7"/>
                <c:pt idx="0">
                  <c:v>1385.5</c:v>
                </c:pt>
                <c:pt idx="1">
                  <c:v>1712.2727272727273</c:v>
                </c:pt>
                <c:pt idx="2">
                  <c:v>2488.4666666666667</c:v>
                </c:pt>
                <c:pt idx="3">
                  <c:v>3440.8947368421054</c:v>
                </c:pt>
                <c:pt idx="4">
                  <c:v>15036.947368421053</c:v>
                </c:pt>
                <c:pt idx="5">
                  <c:v>20517.263157894737</c:v>
                </c:pt>
                <c:pt idx="6">
                  <c:v>192592.8</c:v>
                </c:pt>
              </c:numCache>
            </c:numRef>
          </c:yVal>
        </c:ser>
        <c:ser>
          <c:idx val="3"/>
          <c:order val="3"/>
          <c:tx>
            <c:v>20-thread</c:v>
          </c:tx>
          <c:spPr>
            <a:ln w="22225"/>
          </c:spP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prfrm-2'!$X$23:$X$29</c:f>
              <c:numCache>
                <c:formatCode>#,##0.00</c:formatCode>
                <c:ptCount val="7"/>
                <c:pt idx="0">
                  <c:v>2423.3000000000002</c:v>
                </c:pt>
                <c:pt idx="1">
                  <c:v>2483.3571428571427</c:v>
                </c:pt>
                <c:pt idx="2">
                  <c:v>2628.1</c:v>
                </c:pt>
                <c:pt idx="3">
                  <c:v>3820.3571428571427</c:v>
                </c:pt>
                <c:pt idx="4">
                  <c:v>14390.5</c:v>
                </c:pt>
                <c:pt idx="5">
                  <c:v>22060.266666666666</c:v>
                </c:pt>
                <c:pt idx="6">
                  <c:v>111753.2</c:v>
                </c:pt>
              </c:numCache>
            </c:numRef>
          </c:yVal>
        </c:ser>
        <c:axId val="85294464"/>
        <c:axId val="85204352"/>
      </c:scatterChart>
      <c:valAx>
        <c:axId val="85294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-MB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04352"/>
        <c:crosses val="autoZero"/>
        <c:crossBetween val="midCat"/>
      </c:valAx>
      <c:valAx>
        <c:axId val="85204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5294464"/>
        <c:crosses val="autoZero"/>
        <c:crossBetween val="midCat"/>
        <c:dispUnits>
          <c:builtInUnit val="thousan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19663102748339359"/>
          <c:y val="0.31076302405819445"/>
          <c:w val="0.22161706923811458"/>
          <c:h val="0.20309259562139306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Comparisons of response </a:t>
            </a:r>
            <a:r>
              <a:rPr lang="en-US" sz="1200" baseline="0">
                <a:solidFill>
                  <a:srgbClr val="C00000"/>
                </a:solidFill>
              </a:rPr>
              <a:t>times  at different partitioning levels</a:t>
            </a:r>
            <a:endParaRPr lang="en-US" sz="1200">
              <a:solidFill>
                <a:srgbClr val="C00000"/>
              </a:solidFill>
            </a:endParaRPr>
          </a:p>
        </c:rich>
      </c:tx>
      <c:layout>
        <c:manualLayout>
          <c:xMode val="edge"/>
          <c:yMode val="edge"/>
          <c:x val="0.19976143141153088"/>
          <c:y val="3.17210348706411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6089129483814524"/>
          <c:w val="0.7760634095688359"/>
          <c:h val="0.66926655001458446"/>
        </c:manualLayout>
      </c:layout>
      <c:scatterChart>
        <c:scatterStyle val="lineMarker"/>
        <c:ser>
          <c:idx val="0"/>
          <c:order val="0"/>
          <c:tx>
            <c:v>single-thread</c:v>
          </c:tx>
          <c:spPr>
            <a:ln w="22225"/>
          </c:spP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prfrm-2'!$U$34:$U$40</c:f>
              <c:numCache>
                <c:formatCode>#,##0.00</c:formatCode>
                <c:ptCount val="7"/>
                <c:pt idx="0">
                  <c:v>1808.1304347826087</c:v>
                </c:pt>
                <c:pt idx="1">
                  <c:v>2635.4583333333335</c:v>
                </c:pt>
                <c:pt idx="2">
                  <c:v>5001.2857142857147</c:v>
                </c:pt>
                <c:pt idx="3">
                  <c:v>8225.7346938775518</c:v>
                </c:pt>
                <c:pt idx="4">
                  <c:v>33419.306122448979</c:v>
                </c:pt>
                <c:pt idx="5">
                  <c:v>64506.782608695656</c:v>
                </c:pt>
                <c:pt idx="6">
                  <c:v>316906.39</c:v>
                </c:pt>
              </c:numCache>
            </c:numRef>
          </c:yVal>
        </c:ser>
        <c:ser>
          <c:idx val="1"/>
          <c:order val="1"/>
          <c:tx>
            <c:v>2-thread</c:v>
          </c:tx>
          <c:spPr>
            <a:ln w="22225"/>
          </c:spPr>
          <c:marker>
            <c:symbol val="square"/>
            <c:size val="4"/>
          </c:marke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prfrm-2'!$V$34:$V$40</c:f>
              <c:numCache>
                <c:formatCode>#,##0.00</c:formatCode>
                <c:ptCount val="7"/>
                <c:pt idx="0">
                  <c:v>1728.2777777777778</c:v>
                </c:pt>
                <c:pt idx="1">
                  <c:v>2031.35</c:v>
                </c:pt>
                <c:pt idx="2">
                  <c:v>3672.7368421052633</c:v>
                </c:pt>
                <c:pt idx="3">
                  <c:v>6977</c:v>
                </c:pt>
                <c:pt idx="4">
                  <c:v>22107.952380952382</c:v>
                </c:pt>
                <c:pt idx="5">
                  <c:v>47639.1</c:v>
                </c:pt>
                <c:pt idx="6">
                  <c:v>259341.66666666666</c:v>
                </c:pt>
              </c:numCache>
            </c:numRef>
          </c:yVal>
        </c:ser>
        <c:ser>
          <c:idx val="2"/>
          <c:order val="2"/>
          <c:tx>
            <c:v>10-thread</c:v>
          </c:tx>
          <c:spPr>
            <a:ln w="22225"/>
          </c:spP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prfrm-2'!$W$34:$W$40</c:f>
              <c:numCache>
                <c:formatCode>#,##0.00</c:formatCode>
                <c:ptCount val="7"/>
                <c:pt idx="0">
                  <c:v>2329.5</c:v>
                </c:pt>
                <c:pt idx="1">
                  <c:v>2760</c:v>
                </c:pt>
                <c:pt idx="2">
                  <c:v>3460.4</c:v>
                </c:pt>
                <c:pt idx="3">
                  <c:v>4640.5263157894733</c:v>
                </c:pt>
                <c:pt idx="4">
                  <c:v>16725.36842105263</c:v>
                </c:pt>
                <c:pt idx="5">
                  <c:v>23118.42105263158</c:v>
                </c:pt>
                <c:pt idx="6">
                  <c:v>204727.93333333332</c:v>
                </c:pt>
              </c:numCache>
            </c:numRef>
          </c:yVal>
        </c:ser>
        <c:ser>
          <c:idx val="3"/>
          <c:order val="3"/>
          <c:tx>
            <c:v>20-thread</c:v>
          </c:tx>
          <c:spPr>
            <a:ln w="22225"/>
          </c:spPr>
          <c:xVal>
            <c:numRef>
              <c:f>'2-10-20 threads prfrm-2'!$T$23:$T$29</c:f>
              <c:numCache>
                <c:formatCode>General</c:formatCode>
                <c:ptCount val="7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</c:numCache>
            </c:numRef>
          </c:xVal>
          <c:yVal>
            <c:numRef>
              <c:f>'2-10-20 threads prfrm-2'!$X$34:$X$40</c:f>
              <c:numCache>
                <c:formatCode>#,##0.00</c:formatCode>
                <c:ptCount val="7"/>
                <c:pt idx="0">
                  <c:v>3589.1</c:v>
                </c:pt>
                <c:pt idx="1">
                  <c:v>3629.3571428571427</c:v>
                </c:pt>
                <c:pt idx="2">
                  <c:v>3759.4</c:v>
                </c:pt>
                <c:pt idx="3">
                  <c:v>5268.7857142857147</c:v>
                </c:pt>
                <c:pt idx="4">
                  <c:v>16148</c:v>
                </c:pt>
                <c:pt idx="5">
                  <c:v>22800.133333333299</c:v>
                </c:pt>
                <c:pt idx="6">
                  <c:v>120822</c:v>
                </c:pt>
              </c:numCache>
            </c:numRef>
          </c:yVal>
        </c:ser>
        <c:axId val="85248256"/>
        <c:axId val="85254528"/>
      </c:scatterChart>
      <c:valAx>
        <c:axId val="85248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-MB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254528"/>
        <c:crosses val="autoZero"/>
        <c:crossBetween val="midCat"/>
      </c:valAx>
      <c:valAx>
        <c:axId val="85254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5248256"/>
        <c:crosses val="autoZero"/>
        <c:crossBetween val="midCat"/>
        <c:dispUnits>
          <c:builtInUnit val="thousan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19663102748339359"/>
          <c:y val="0.30229639662389141"/>
          <c:w val="0.22161706923811453"/>
          <c:h val="0.21155926937704217"/>
        </c:manualLayout>
      </c:layout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>
                <a:solidFill>
                  <a:srgbClr val="C00000"/>
                </a:solidFill>
              </a:rPr>
              <a:t>Comparisons of data capturing</a:t>
            </a:r>
            <a:r>
              <a:rPr lang="en-US" sz="1200" baseline="0">
                <a:solidFill>
                  <a:srgbClr val="C00000"/>
                </a:solidFill>
              </a:rPr>
              <a:t> times with naive approach </a:t>
            </a:r>
          </a:p>
          <a:p>
            <a:pPr>
              <a:defRPr sz="1200">
                <a:solidFill>
                  <a:srgbClr val="C00000"/>
                </a:solidFill>
              </a:defRPr>
            </a:pPr>
            <a:r>
              <a:rPr lang="en-US" sz="1200" baseline="0">
                <a:solidFill>
                  <a:srgbClr val="C00000"/>
                </a:solidFill>
              </a:rPr>
              <a:t>at different partitioning levels</a:t>
            </a:r>
            <a:endParaRPr lang="en-US" sz="1200">
              <a:solidFill>
                <a:srgbClr val="C00000"/>
              </a:solidFill>
            </a:endParaRPr>
          </a:p>
        </c:rich>
      </c:tx>
      <c:layout>
        <c:manualLayout>
          <c:xMode val="edge"/>
          <c:yMode val="edge"/>
          <c:x val="0.1862160371106697"/>
          <c:y val="3.56083086053412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26509708155271"/>
          <c:y val="0.16089129483814524"/>
          <c:w val="0.77606340956883613"/>
          <c:h val="0.66926655001458479"/>
        </c:manualLayout>
      </c:layout>
      <c:scatterChart>
        <c:scatterStyle val="lineMarker"/>
        <c:ser>
          <c:idx val="0"/>
          <c:order val="0"/>
          <c:tx>
            <c:v>single-thread</c:v>
          </c:tx>
          <c:spPr>
            <a:ln w="22225"/>
          </c:spPr>
          <c:xVal>
            <c:numRef>
              <c:f>'2-10-20 threads prfrm-2'!$T$54:$T$59</c:f>
              <c:numCache>
                <c:formatCode>General</c:formatCode>
                <c:ptCount val="6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'2-10-20 threads prfrm-2'!$U$54:$U$59</c:f>
              <c:numCache>
                <c:formatCode>#,##0.00</c:formatCode>
                <c:ptCount val="6"/>
                <c:pt idx="0">
                  <c:v>2578.6944444444439</c:v>
                </c:pt>
                <c:pt idx="1">
                  <c:v>7973.1578947368407</c:v>
                </c:pt>
                <c:pt idx="2">
                  <c:v>30868.52</c:v>
                </c:pt>
                <c:pt idx="3">
                  <c:v>59635.69</c:v>
                </c:pt>
                <c:pt idx="4">
                  <c:v>288594.12</c:v>
                </c:pt>
                <c:pt idx="5">
                  <c:v>574825.16</c:v>
                </c:pt>
              </c:numCache>
            </c:numRef>
          </c:yVal>
        </c:ser>
        <c:ser>
          <c:idx val="1"/>
          <c:order val="1"/>
          <c:tx>
            <c:v>2-thread</c:v>
          </c:tx>
          <c:spPr>
            <a:ln w="22225">
              <a:solidFill>
                <a:schemeClr val="accent1"/>
              </a:solidFill>
            </a:ln>
          </c:spPr>
          <c:marker>
            <c:symbol val="square"/>
            <c:size val="4"/>
          </c:marker>
          <c:xVal>
            <c:numRef>
              <c:f>'2-10-20 threads prfrm-2'!$T$54:$T$59</c:f>
              <c:numCache>
                <c:formatCode>General</c:formatCode>
                <c:ptCount val="6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'2-10-20 threads prfrm-2'!$V$54:$V$59</c:f>
              <c:numCache>
                <c:formatCode>#,##0.00</c:formatCode>
                <c:ptCount val="6"/>
                <c:pt idx="0">
                  <c:v>1728.2777777777778</c:v>
                </c:pt>
                <c:pt idx="1">
                  <c:v>2031.35</c:v>
                </c:pt>
                <c:pt idx="2">
                  <c:v>3672.7368421052633</c:v>
                </c:pt>
                <c:pt idx="3">
                  <c:v>6977</c:v>
                </c:pt>
                <c:pt idx="4">
                  <c:v>22107.952380952382</c:v>
                </c:pt>
                <c:pt idx="5">
                  <c:v>47639.1</c:v>
                </c:pt>
              </c:numCache>
            </c:numRef>
          </c:yVal>
        </c:ser>
        <c:ser>
          <c:idx val="2"/>
          <c:order val="2"/>
          <c:tx>
            <c:v>10-thread</c:v>
          </c:tx>
          <c:spPr>
            <a:ln w="22225"/>
          </c:spPr>
          <c:xVal>
            <c:numRef>
              <c:f>'2-10-20 threads prfrm-2'!$T$54:$T$59</c:f>
              <c:numCache>
                <c:formatCode>General</c:formatCode>
                <c:ptCount val="6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'2-10-20 threads prfrm-2'!$W$54:$W$59</c:f>
              <c:numCache>
                <c:formatCode>#,##0.00</c:formatCode>
                <c:ptCount val="6"/>
                <c:pt idx="0">
                  <c:v>2329.5</c:v>
                </c:pt>
                <c:pt idx="1">
                  <c:v>2760</c:v>
                </c:pt>
                <c:pt idx="2">
                  <c:v>3460.4</c:v>
                </c:pt>
                <c:pt idx="3">
                  <c:v>4640.5263157894733</c:v>
                </c:pt>
                <c:pt idx="4">
                  <c:v>16725.36842105263</c:v>
                </c:pt>
                <c:pt idx="5">
                  <c:v>23118.42105263158</c:v>
                </c:pt>
              </c:numCache>
            </c:numRef>
          </c:yVal>
        </c:ser>
        <c:ser>
          <c:idx val="3"/>
          <c:order val="3"/>
          <c:tx>
            <c:v>20-thread</c:v>
          </c:tx>
          <c:spPr>
            <a:ln w="19050"/>
          </c:spPr>
          <c:xVal>
            <c:numRef>
              <c:f>'2-10-20 threads prfrm-2'!$T$54:$T$59</c:f>
              <c:numCache>
                <c:formatCode>General</c:formatCode>
                <c:ptCount val="6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'2-10-20 threads prfrm-2'!$X$54:$X$59</c:f>
              <c:numCache>
                <c:formatCode>#,##0.00</c:formatCode>
                <c:ptCount val="6"/>
                <c:pt idx="0">
                  <c:v>3589.1</c:v>
                </c:pt>
                <c:pt idx="1">
                  <c:v>3629.3571428571427</c:v>
                </c:pt>
                <c:pt idx="2">
                  <c:v>3759.4</c:v>
                </c:pt>
                <c:pt idx="3">
                  <c:v>5268.7857142857147</c:v>
                </c:pt>
                <c:pt idx="4">
                  <c:v>16148</c:v>
                </c:pt>
                <c:pt idx="5">
                  <c:v>22800.133333333299</c:v>
                </c:pt>
              </c:numCache>
            </c:numRef>
          </c:yVal>
        </c:ser>
        <c:axId val="85236736"/>
        <c:axId val="85431424"/>
      </c:scatterChart>
      <c:valAx>
        <c:axId val="85236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Data Size -MB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431424"/>
        <c:crosses val="autoZero"/>
        <c:crossBetween val="midCat"/>
      </c:valAx>
      <c:valAx>
        <c:axId val="854314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Time</a:t>
                </a:r>
                <a:r>
                  <a:rPr lang="en-US" baseline="0">
                    <a:solidFill>
                      <a:srgbClr val="002060"/>
                    </a:solidFill>
                  </a:rPr>
                  <a:t> - msecs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85236736"/>
        <c:crosses val="autoZero"/>
        <c:crossBetween val="midCat"/>
        <c:dispUnits>
          <c:builtInUnit val="thousands"/>
          <c:dispUnitsLbl/>
        </c:dispUnits>
      </c:valAx>
    </c:plotArea>
    <c:legend>
      <c:legendPos val="r"/>
      <c:layout>
        <c:manualLayout>
          <c:xMode val="edge"/>
          <c:yMode val="edge"/>
          <c:x val="0.19663102748339359"/>
          <c:y val="0.2984091274304998"/>
          <c:w val="0.22161706923811447"/>
          <c:h val="0.21544653857043389"/>
        </c:manualLayout>
      </c:layout>
    </c:legend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16</xdr:row>
      <xdr:rowOff>57150</xdr:rowOff>
    </xdr:from>
    <xdr:to>
      <xdr:col>15</xdr:col>
      <xdr:colOff>400050</xdr:colOff>
      <xdr:row>33</xdr:row>
      <xdr:rowOff>28575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104775</xdr:colOff>
      <xdr:row>16</xdr:row>
      <xdr:rowOff>85725</xdr:rowOff>
    </xdr:from>
    <xdr:to>
      <xdr:col>27</xdr:col>
      <xdr:colOff>38100</xdr:colOff>
      <xdr:row>33</xdr:row>
      <xdr:rowOff>57150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762001</xdr:colOff>
      <xdr:row>72</xdr:row>
      <xdr:rowOff>0</xdr:rowOff>
    </xdr:from>
    <xdr:to>
      <xdr:col>15</xdr:col>
      <xdr:colOff>0</xdr:colOff>
      <xdr:row>90</xdr:row>
      <xdr:rowOff>66675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13</xdr:row>
      <xdr:rowOff>76200</xdr:rowOff>
    </xdr:from>
    <xdr:to>
      <xdr:col>11</xdr:col>
      <xdr:colOff>390525</xdr:colOff>
      <xdr:row>32</xdr:row>
      <xdr:rowOff>142875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26</xdr:row>
      <xdr:rowOff>142875</xdr:rowOff>
    </xdr:from>
    <xdr:to>
      <xdr:col>17</xdr:col>
      <xdr:colOff>314325</xdr:colOff>
      <xdr:row>42</xdr:row>
      <xdr:rowOff>152400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26</xdr:row>
      <xdr:rowOff>133350</xdr:rowOff>
    </xdr:from>
    <xdr:to>
      <xdr:col>7</xdr:col>
      <xdr:colOff>238125</xdr:colOff>
      <xdr:row>43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323850</xdr:colOff>
      <xdr:row>12</xdr:row>
      <xdr:rowOff>47625</xdr:rowOff>
    </xdr:from>
    <xdr:to>
      <xdr:col>33</xdr:col>
      <xdr:colOff>514350</xdr:colOff>
      <xdr:row>31</xdr:row>
      <xdr:rowOff>123825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35</xdr:row>
      <xdr:rowOff>0</xdr:rowOff>
    </xdr:from>
    <xdr:to>
      <xdr:col>36</xdr:col>
      <xdr:colOff>285750</xdr:colOff>
      <xdr:row>54</xdr:row>
      <xdr:rowOff>133350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58</xdr:row>
      <xdr:rowOff>0</xdr:rowOff>
    </xdr:from>
    <xdr:to>
      <xdr:col>34</xdr:col>
      <xdr:colOff>219075</xdr:colOff>
      <xdr:row>78</xdr:row>
      <xdr:rowOff>28575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190500</xdr:rowOff>
    </xdr:from>
    <xdr:to>
      <xdr:col>20</xdr:col>
      <xdr:colOff>412751</xdr:colOff>
      <xdr:row>24</xdr:row>
      <xdr:rowOff>76200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s_final.x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-1"/>
      <sheetName val="Table-2"/>
      <sheetName val="Table-3"/>
      <sheetName val="Table-4"/>
      <sheetName val="Table-5"/>
      <sheetName val="Table-6"/>
      <sheetName val="Table-7"/>
      <sheetName val="Table-13"/>
      <sheetName val="Table-11-13-14"/>
    </sheetNames>
    <sheetDataSet>
      <sheetData sheetId="0">
        <row r="19">
          <cell r="A19">
            <v>1</v>
          </cell>
          <cell r="B19">
            <v>2375.2399999999998</v>
          </cell>
          <cell r="C19">
            <v>3.3757074983438828</v>
          </cell>
        </row>
        <row r="20">
          <cell r="A20">
            <v>10</v>
          </cell>
          <cell r="B20">
            <v>2578.6944444444439</v>
          </cell>
          <cell r="C20">
            <v>3.4113998846143181</v>
          </cell>
        </row>
        <row r="21">
          <cell r="A21">
            <v>100</v>
          </cell>
          <cell r="B21">
            <v>7973.1578947368407</v>
          </cell>
          <cell r="C21">
            <v>3.9016303646369348</v>
          </cell>
        </row>
        <row r="22">
          <cell r="A22">
            <v>200</v>
          </cell>
          <cell r="B22">
            <v>13612.777777777779</v>
          </cell>
          <cell r="C22">
            <v>4.1339467549217916</v>
          </cell>
        </row>
        <row r="23">
          <cell r="A23">
            <v>500</v>
          </cell>
          <cell r="B23">
            <v>30868.52</v>
          </cell>
          <cell r="C23">
            <v>4.4895158076083819</v>
          </cell>
        </row>
        <row r="24">
          <cell r="A24">
            <v>1000</v>
          </cell>
          <cell r="B24">
            <v>59635.69</v>
          </cell>
          <cell r="C24">
            <v>4.7755062485157787</v>
          </cell>
        </row>
        <row r="25">
          <cell r="B25">
            <v>288594.12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46"/>
  <sheetViews>
    <sheetView workbookViewId="0">
      <selection activeCell="A3" sqref="A3:G13"/>
    </sheetView>
  </sheetViews>
  <sheetFormatPr defaultRowHeight="12.75"/>
  <cols>
    <col min="1" max="1" width="10.5703125" customWidth="1"/>
    <col min="2" max="2" width="12.5703125" customWidth="1"/>
    <col min="3" max="3" width="10.85546875" customWidth="1"/>
    <col min="7" max="7" width="19" customWidth="1"/>
    <col min="9" max="9" width="9.5703125" bestFit="1" customWidth="1"/>
    <col min="10" max="10" width="7" bestFit="1" customWidth="1"/>
    <col min="11" max="11" width="7.140625" bestFit="1" customWidth="1"/>
    <col min="12" max="12" width="9.5703125" bestFit="1" customWidth="1"/>
    <col min="13" max="13" width="6.5703125" bestFit="1" customWidth="1"/>
    <col min="14" max="14" width="7.140625" bestFit="1" customWidth="1"/>
    <col min="15" max="15" width="6.5703125" bestFit="1" customWidth="1"/>
    <col min="16" max="16" width="7.140625" bestFit="1" customWidth="1"/>
    <col min="17" max="20" width="6.5703125" bestFit="1" customWidth="1"/>
    <col min="21" max="21" width="7.140625" bestFit="1" customWidth="1"/>
    <col min="22" max="28" width="6.5703125" bestFit="1" customWidth="1"/>
    <col min="29" max="29" width="9.5703125" bestFit="1" customWidth="1"/>
    <col min="30" max="30" width="6.5703125" bestFit="1" customWidth="1"/>
    <col min="33" max="33" width="13.7109375" customWidth="1"/>
    <col min="34" max="34" width="13.28515625" customWidth="1"/>
    <col min="35" max="35" width="9.5703125" bestFit="1" customWidth="1"/>
  </cols>
  <sheetData>
    <row r="2" spans="1:31">
      <c r="I2" t="s">
        <v>51</v>
      </c>
    </row>
    <row r="3" spans="1:31" ht="1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1" ht="15">
      <c r="A4" s="21" t="s">
        <v>1</v>
      </c>
      <c r="B4" s="69" t="s">
        <v>2</v>
      </c>
      <c r="C4" s="69"/>
      <c r="D4" s="69"/>
      <c r="E4" s="69"/>
      <c r="F4" s="2" t="s">
        <v>3</v>
      </c>
      <c r="G4" s="2" t="s">
        <v>4</v>
      </c>
      <c r="H4" s="2"/>
      <c r="I4" s="2">
        <v>1</v>
      </c>
      <c r="J4" s="2">
        <v>2</v>
      </c>
      <c r="K4" s="2">
        <v>3</v>
      </c>
      <c r="L4" s="2">
        <v>4</v>
      </c>
      <c r="M4" s="2">
        <v>5</v>
      </c>
      <c r="N4" s="2">
        <v>6</v>
      </c>
      <c r="O4" s="2">
        <v>7</v>
      </c>
      <c r="P4" s="2">
        <v>8</v>
      </c>
      <c r="Q4" s="2">
        <v>9</v>
      </c>
      <c r="R4" s="2">
        <v>10</v>
      </c>
      <c r="S4" s="2">
        <v>11</v>
      </c>
      <c r="T4" s="2">
        <v>12</v>
      </c>
      <c r="U4" s="2">
        <v>13</v>
      </c>
      <c r="V4" s="2">
        <v>14</v>
      </c>
      <c r="W4" s="2">
        <v>15</v>
      </c>
      <c r="X4" s="2">
        <v>16</v>
      </c>
      <c r="Y4" s="2">
        <v>17</v>
      </c>
      <c r="Z4" s="2">
        <v>18</v>
      </c>
      <c r="AA4" s="2">
        <v>19</v>
      </c>
      <c r="AB4" s="2">
        <v>20</v>
      </c>
      <c r="AC4" s="2" t="s">
        <v>52</v>
      </c>
      <c r="AD4" s="2" t="s">
        <v>53</v>
      </c>
      <c r="AE4" s="21" t="s">
        <v>54</v>
      </c>
    </row>
    <row r="5" spans="1:31" ht="15">
      <c r="A5">
        <v>1</v>
      </c>
      <c r="B5">
        <v>-122.7</v>
      </c>
      <c r="C5">
        <v>34.36</v>
      </c>
      <c r="D5">
        <v>-117.06</v>
      </c>
      <c r="E5">
        <v>39.6</v>
      </c>
      <c r="F5" s="2">
        <v>7</v>
      </c>
      <c r="G5" s="2" t="s">
        <v>5</v>
      </c>
      <c r="H5" s="38"/>
      <c r="I5" s="39">
        <v>2.2000000000000002</v>
      </c>
      <c r="J5" s="7">
        <v>2.34</v>
      </c>
      <c r="K5" s="7">
        <v>2.34</v>
      </c>
      <c r="L5" s="7">
        <v>2.36</v>
      </c>
      <c r="M5" s="7">
        <v>2.2200000000000002</v>
      </c>
      <c r="N5" s="7">
        <v>2.42</v>
      </c>
      <c r="O5" s="7">
        <v>2.31</v>
      </c>
      <c r="P5" s="7">
        <v>2.33</v>
      </c>
      <c r="Q5" s="39">
        <v>3.06</v>
      </c>
      <c r="R5" s="7">
        <v>2.4500000000000002</v>
      </c>
      <c r="S5" s="7">
        <v>2.67</v>
      </c>
      <c r="T5" s="7">
        <v>2.81</v>
      </c>
      <c r="U5" s="7">
        <v>2.2599999999999998</v>
      </c>
      <c r="V5" s="7">
        <v>2.33</v>
      </c>
      <c r="W5" s="7">
        <v>2.17</v>
      </c>
      <c r="X5" s="7">
        <v>2.44</v>
      </c>
      <c r="Y5" s="7">
        <v>2.31</v>
      </c>
      <c r="Z5" s="7">
        <v>2.38</v>
      </c>
      <c r="AA5" s="7">
        <v>2.27</v>
      </c>
      <c r="AB5" s="7">
        <v>2.34</v>
      </c>
      <c r="AC5" s="40">
        <f>SUM(I5:AB5)/20</f>
        <v>2.4005000000000001</v>
      </c>
      <c r="AD5" s="40">
        <f>(SUM(I5:AB5)-I5-Q5)/18</f>
        <v>2.375</v>
      </c>
      <c r="AE5">
        <f>STDEV(J5:P5,R5:AB5)</f>
        <v>0.15240233130840092</v>
      </c>
    </row>
    <row r="6" spans="1:31" ht="15">
      <c r="A6">
        <v>10</v>
      </c>
      <c r="B6">
        <v>-122.7</v>
      </c>
      <c r="C6">
        <v>34.36</v>
      </c>
      <c r="D6">
        <v>-116</v>
      </c>
      <c r="E6">
        <v>38</v>
      </c>
      <c r="F6" s="2">
        <v>5</v>
      </c>
      <c r="G6" s="2" t="s">
        <v>5</v>
      </c>
      <c r="H6" s="38"/>
      <c r="I6" s="7">
        <v>2.67</v>
      </c>
      <c r="J6" s="7">
        <v>2.81</v>
      </c>
      <c r="K6" s="7">
        <v>2.2599999999999998</v>
      </c>
      <c r="L6" s="7">
        <v>2.33</v>
      </c>
      <c r="M6" s="39">
        <v>2.17</v>
      </c>
      <c r="N6" s="7">
        <v>2.44</v>
      </c>
      <c r="O6" s="7">
        <v>2.44</v>
      </c>
      <c r="P6" s="7">
        <v>2.31</v>
      </c>
      <c r="Q6" s="7">
        <v>2.38</v>
      </c>
      <c r="R6" s="7">
        <v>2.27</v>
      </c>
      <c r="S6" s="7">
        <v>2.34</v>
      </c>
      <c r="T6" s="7">
        <v>2.66</v>
      </c>
      <c r="U6" s="7">
        <v>2.62</v>
      </c>
      <c r="V6" s="7">
        <v>2.67</v>
      </c>
      <c r="W6" s="7">
        <v>2.5499999999999998</v>
      </c>
      <c r="X6" s="39">
        <v>3.06</v>
      </c>
      <c r="Y6" s="7">
        <v>3.02</v>
      </c>
      <c r="Z6" s="7">
        <v>2.86</v>
      </c>
      <c r="AA6" s="7">
        <v>2.86</v>
      </c>
      <c r="AB6" s="7">
        <v>3.01</v>
      </c>
      <c r="AC6" s="40">
        <f t="shared" ref="AC6:AC11" si="0">SUM(I6:AB6)/20</f>
        <v>2.5865</v>
      </c>
      <c r="AD6" s="40">
        <f>(SUM(J6:AC6)-M6-X6)/18</f>
        <v>2.578694444444444</v>
      </c>
      <c r="AE6">
        <f>STDEV(I6:L6,N6:W6,Y6:AB6)</f>
        <v>0.25249344778918931</v>
      </c>
    </row>
    <row r="7" spans="1:31" ht="15">
      <c r="A7">
        <v>100</v>
      </c>
      <c r="B7">
        <v>-124.85</v>
      </c>
      <c r="C7">
        <v>32.26</v>
      </c>
      <c r="D7">
        <v>-116</v>
      </c>
      <c r="E7">
        <v>36.5</v>
      </c>
      <c r="F7" s="2">
        <v>4</v>
      </c>
      <c r="G7" s="2" t="s">
        <v>5</v>
      </c>
      <c r="H7" s="38"/>
      <c r="I7" s="7">
        <v>8.0500000000000007</v>
      </c>
      <c r="J7" s="39">
        <v>10.98</v>
      </c>
      <c r="K7" s="7">
        <v>7.55</v>
      </c>
      <c r="L7" s="7">
        <v>8</v>
      </c>
      <c r="M7" s="7">
        <v>7.64</v>
      </c>
      <c r="N7" s="7">
        <v>7.31</v>
      </c>
      <c r="O7" s="7">
        <v>8.27</v>
      </c>
      <c r="P7" s="7">
        <v>7.84</v>
      </c>
      <c r="Q7" s="7">
        <v>8.0500000000000007</v>
      </c>
      <c r="R7" s="7">
        <v>8.1999999999999993</v>
      </c>
      <c r="S7" s="7">
        <v>7.77</v>
      </c>
      <c r="T7" s="7">
        <v>7.84</v>
      </c>
      <c r="U7" s="7">
        <v>8.11</v>
      </c>
      <c r="V7" s="41">
        <v>9.11</v>
      </c>
      <c r="W7" s="7">
        <v>7.7</v>
      </c>
      <c r="X7" s="7">
        <v>7.73</v>
      </c>
      <c r="Y7" s="7">
        <v>7.92</v>
      </c>
      <c r="Z7" s="7">
        <v>7.98</v>
      </c>
      <c r="AA7" s="7">
        <v>8.19</v>
      </c>
      <c r="AB7" s="7">
        <v>8.23</v>
      </c>
      <c r="AC7" s="40">
        <f t="shared" si="0"/>
        <v>8.1234999999999982</v>
      </c>
      <c r="AD7" s="40">
        <f>(SUM(I7:AB7)-J7)/19</f>
        <v>7.9731578947368407</v>
      </c>
      <c r="AE7">
        <f>STDEV(I7,K7:AB7)</f>
        <v>0.37412197404317876</v>
      </c>
    </row>
    <row r="8" spans="1:31" ht="15">
      <c r="A8">
        <v>200</v>
      </c>
      <c r="B8">
        <v>-130</v>
      </c>
      <c r="C8">
        <v>27</v>
      </c>
      <c r="D8">
        <v>-116.5</v>
      </c>
      <c r="E8">
        <v>48.9</v>
      </c>
      <c r="F8" s="2">
        <v>4</v>
      </c>
      <c r="G8" s="2" t="s">
        <v>5</v>
      </c>
      <c r="H8" s="38"/>
      <c r="I8" s="39">
        <v>16.190000000000001</v>
      </c>
      <c r="J8" s="7">
        <v>13.14</v>
      </c>
      <c r="K8" s="7">
        <v>13.45</v>
      </c>
      <c r="L8" s="7">
        <v>13.44</v>
      </c>
      <c r="M8" s="7">
        <v>14.2</v>
      </c>
      <c r="N8" s="7">
        <v>12.94</v>
      </c>
      <c r="O8" s="7">
        <v>13.48</v>
      </c>
      <c r="P8" s="7">
        <v>13.45</v>
      </c>
      <c r="Q8" s="7">
        <v>13.7</v>
      </c>
      <c r="R8" s="7">
        <v>13.76</v>
      </c>
      <c r="S8" s="7">
        <v>13.58</v>
      </c>
      <c r="T8" s="7">
        <v>13.58</v>
      </c>
      <c r="U8" s="7">
        <v>13.48</v>
      </c>
      <c r="V8" s="7">
        <v>14.92</v>
      </c>
      <c r="W8" s="7">
        <v>13.44</v>
      </c>
      <c r="X8" s="39">
        <v>16.86</v>
      </c>
      <c r="Y8" s="7">
        <v>13.44</v>
      </c>
      <c r="Z8" s="7">
        <v>13.61</v>
      </c>
      <c r="AA8" s="7">
        <v>13.69</v>
      </c>
      <c r="AB8" s="7">
        <v>13.73</v>
      </c>
      <c r="AC8" s="40">
        <f t="shared" si="0"/>
        <v>13.904000000000002</v>
      </c>
      <c r="AD8" s="40">
        <f>(SUM(I8:AB8)-I8-X8)/18</f>
        <v>13.612777777777779</v>
      </c>
      <c r="AE8">
        <f>STDEV(J8:W8,Y8:AB8)</f>
        <v>0.41718673425922592</v>
      </c>
    </row>
    <row r="9" spans="1:31" ht="15">
      <c r="A9">
        <v>500</v>
      </c>
      <c r="B9">
        <v>-141.79</v>
      </c>
      <c r="C9">
        <v>15.9</v>
      </c>
      <c r="D9">
        <v>-94</v>
      </c>
      <c r="E9">
        <v>60</v>
      </c>
      <c r="F9" s="2">
        <v>4</v>
      </c>
      <c r="G9" s="2" t="s">
        <v>5</v>
      </c>
      <c r="H9" s="38"/>
      <c r="I9" s="7">
        <v>30.72</v>
      </c>
      <c r="J9" s="7">
        <v>30.52</v>
      </c>
      <c r="K9" s="7">
        <v>30.92</v>
      </c>
      <c r="L9" s="7">
        <v>30.47</v>
      </c>
      <c r="M9" s="7">
        <v>30.97</v>
      </c>
      <c r="N9" s="7">
        <v>30.56</v>
      </c>
      <c r="O9" s="7">
        <v>30.81</v>
      </c>
      <c r="P9" s="7">
        <v>30.59</v>
      </c>
      <c r="Q9" s="7">
        <v>31.73</v>
      </c>
      <c r="R9" s="7">
        <v>31.12</v>
      </c>
      <c r="S9" s="7">
        <v>30.61</v>
      </c>
      <c r="T9" s="7">
        <v>30.69</v>
      </c>
      <c r="U9" s="7">
        <v>30.75</v>
      </c>
      <c r="V9" s="7">
        <v>32.380000000000003</v>
      </c>
      <c r="W9" s="7">
        <v>30.75</v>
      </c>
      <c r="X9" s="7">
        <v>30.41</v>
      </c>
      <c r="Y9" s="7">
        <v>30.92</v>
      </c>
      <c r="Z9" s="7">
        <v>30.5</v>
      </c>
      <c r="AA9" s="7">
        <v>30.48</v>
      </c>
      <c r="AB9" s="7">
        <v>31.34</v>
      </c>
      <c r="AC9" s="40">
        <f t="shared" si="0"/>
        <v>30.862000000000005</v>
      </c>
      <c r="AD9" s="40">
        <v>30.86</v>
      </c>
      <c r="AE9">
        <f>STDEV(I9:AB9)</f>
        <v>0.48282720020991521</v>
      </c>
    </row>
    <row r="10" spans="1:31" ht="15">
      <c r="A10">
        <v>1000</v>
      </c>
      <c r="B10">
        <v>-123.99</v>
      </c>
      <c r="C10">
        <v>34.369999999999997</v>
      </c>
      <c r="D10">
        <v>-111</v>
      </c>
      <c r="E10">
        <v>48</v>
      </c>
      <c r="F10" s="2">
        <v>3</v>
      </c>
      <c r="G10" s="2" t="s">
        <v>5</v>
      </c>
      <c r="H10" s="38"/>
      <c r="I10" s="7">
        <v>59.33</v>
      </c>
      <c r="J10" s="7">
        <v>59.629999999999995</v>
      </c>
      <c r="K10" s="7">
        <v>59.39</v>
      </c>
      <c r="L10" s="7">
        <v>59.489999999999995</v>
      </c>
      <c r="M10" s="7">
        <v>59.41</v>
      </c>
      <c r="N10" s="7">
        <v>59.5</v>
      </c>
      <c r="O10" s="7">
        <v>59.61</v>
      </c>
      <c r="P10" s="7">
        <v>59.54</v>
      </c>
      <c r="Q10" s="7">
        <v>59.91</v>
      </c>
      <c r="R10" s="7">
        <v>59.91</v>
      </c>
      <c r="S10" s="7">
        <v>59.33</v>
      </c>
      <c r="T10" s="7">
        <v>60.66</v>
      </c>
      <c r="U10" s="7">
        <v>59.72</v>
      </c>
      <c r="V10" s="7">
        <v>59.599999999999994</v>
      </c>
      <c r="W10" s="7">
        <v>59.529999999999994</v>
      </c>
      <c r="X10" s="7">
        <v>59.32</v>
      </c>
      <c r="Y10" s="7">
        <v>59.61</v>
      </c>
      <c r="Z10" s="7">
        <v>59.769999999999996</v>
      </c>
      <c r="AA10" s="7">
        <v>59.099999999999994</v>
      </c>
      <c r="AB10" s="7">
        <v>60.16</v>
      </c>
      <c r="AC10" s="40">
        <f t="shared" si="0"/>
        <v>59.626000000000012</v>
      </c>
      <c r="AD10" s="40">
        <v>59.63</v>
      </c>
      <c r="AE10">
        <f>STDEV(I10:AB10)</f>
        <v>0.3437624638879731</v>
      </c>
    </row>
    <row r="11" spans="1:31" ht="15">
      <c r="A11">
        <v>5000</v>
      </c>
      <c r="B11">
        <v>-164.36</v>
      </c>
      <c r="C11">
        <v>-4.46</v>
      </c>
      <c r="D11">
        <v>-65.5</v>
      </c>
      <c r="E11">
        <v>80</v>
      </c>
      <c r="F11" s="2">
        <v>3</v>
      </c>
      <c r="G11" s="2" t="s">
        <v>5</v>
      </c>
      <c r="I11" s="7">
        <v>288.47000000000003</v>
      </c>
      <c r="J11" s="7">
        <v>288.3</v>
      </c>
      <c r="K11" s="7">
        <v>288.42</v>
      </c>
      <c r="L11" s="7">
        <v>288.89999999999998</v>
      </c>
      <c r="M11" s="7">
        <v>288.60000000000002</v>
      </c>
      <c r="N11" s="7">
        <v>288.47000000000003</v>
      </c>
      <c r="O11" s="7">
        <v>289.3</v>
      </c>
      <c r="P11" s="39">
        <v>293.08</v>
      </c>
      <c r="Q11" s="7">
        <v>288.39999999999998</v>
      </c>
      <c r="R11" s="7">
        <v>288.39999999999998</v>
      </c>
      <c r="S11" s="7">
        <v>288.2</v>
      </c>
      <c r="T11" s="7">
        <v>288.39999999999998</v>
      </c>
      <c r="U11" s="7">
        <v>288.55</v>
      </c>
      <c r="V11" s="7">
        <v>289.2</v>
      </c>
      <c r="W11" s="7">
        <v>288.39999999999998</v>
      </c>
      <c r="X11" s="7">
        <v>288.39999999999998</v>
      </c>
      <c r="Y11" s="7">
        <v>288.60000000000002</v>
      </c>
      <c r="Z11" s="7">
        <v>289.3</v>
      </c>
      <c r="AA11" s="7">
        <v>288.39999999999998</v>
      </c>
      <c r="AB11" s="7">
        <v>288.5</v>
      </c>
      <c r="AC11" s="40">
        <f t="shared" si="0"/>
        <v>288.81450000000001</v>
      </c>
      <c r="AD11" s="40">
        <f>(SUM(I11:AB11)-P11)/19</f>
        <v>288.58999999999997</v>
      </c>
      <c r="AE11">
        <f>STDEV(I11:O11,Q11:AB11)</f>
        <v>0.33306655991458456</v>
      </c>
    </row>
    <row r="12" spans="1:31" ht="15">
      <c r="A12">
        <v>10000</v>
      </c>
      <c r="B12">
        <v>-124.85</v>
      </c>
      <c r="C12">
        <v>32.26</v>
      </c>
      <c r="D12">
        <v>-113.56</v>
      </c>
      <c r="E12">
        <v>42.75</v>
      </c>
      <c r="F12" s="2">
        <v>0</v>
      </c>
      <c r="G12" s="2" t="s">
        <v>6</v>
      </c>
      <c r="H12" s="38"/>
      <c r="I12">
        <v>576063</v>
      </c>
      <c r="J12">
        <v>574578</v>
      </c>
      <c r="K12">
        <v>574407</v>
      </c>
      <c r="L12" s="7">
        <v>574250</v>
      </c>
      <c r="AC12" s="40">
        <f>SUM(I12:L12)/4</f>
        <v>574824.5</v>
      </c>
      <c r="AE12">
        <f>STDEV(I12:L12)</f>
        <v>836.4609972975428</v>
      </c>
    </row>
    <row r="13" spans="1:31" ht="15">
      <c r="A13" s="2" t="s">
        <v>7</v>
      </c>
      <c r="H13" s="3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31">
      <c r="H14" s="38"/>
    </row>
    <row r="15" spans="1:31">
      <c r="H15" s="38"/>
    </row>
    <row r="16" spans="1:31">
      <c r="A16" s="25"/>
      <c r="B16" s="26" t="s">
        <v>44</v>
      </c>
      <c r="C16" s="26"/>
      <c r="D16" s="26"/>
    </row>
    <row r="17" spans="1:30">
      <c r="A17" s="30" t="s">
        <v>0</v>
      </c>
      <c r="B17" s="31" t="s">
        <v>45</v>
      </c>
      <c r="C17" s="32" t="s">
        <v>46</v>
      </c>
      <c r="D17" s="33" t="s">
        <v>47</v>
      </c>
      <c r="I17" s="38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>
      <c r="A18" s="34" t="s">
        <v>1</v>
      </c>
      <c r="B18" s="27" t="s">
        <v>48</v>
      </c>
      <c r="C18" s="35" t="s">
        <v>49</v>
      </c>
      <c r="D18" s="27" t="s">
        <v>50</v>
      </c>
      <c r="I18" s="38"/>
    </row>
    <row r="19" spans="1:30">
      <c r="A19" s="22">
        <v>1</v>
      </c>
      <c r="B19" s="36">
        <f>AD5*1000+0.24</f>
        <v>2375.2399999999998</v>
      </c>
      <c r="C19" s="23">
        <f t="shared" ref="C19:C26" si="1">LOG(B19)</f>
        <v>3.3757074983438828</v>
      </c>
      <c r="D19" s="36">
        <f t="shared" ref="D19:D25" si="2">AE5*1000</f>
        <v>152.40233130840093</v>
      </c>
    </row>
    <row r="20" spans="1:30">
      <c r="A20" s="22">
        <v>10</v>
      </c>
      <c r="B20" s="36">
        <f>AD6*1000</f>
        <v>2578.6944444444439</v>
      </c>
      <c r="C20" s="23">
        <f t="shared" si="1"/>
        <v>3.4113998846143181</v>
      </c>
      <c r="D20" s="36">
        <f t="shared" si="2"/>
        <v>252.4934477891893</v>
      </c>
    </row>
    <row r="21" spans="1:30">
      <c r="A21" s="22">
        <v>100</v>
      </c>
      <c r="B21" s="36">
        <f>AD7*1000</f>
        <v>7973.1578947368407</v>
      </c>
      <c r="C21" s="23">
        <f t="shared" si="1"/>
        <v>3.9016303646369348</v>
      </c>
      <c r="D21" s="36">
        <f t="shared" si="2"/>
        <v>374.12197404317874</v>
      </c>
    </row>
    <row r="22" spans="1:30">
      <c r="A22" s="22">
        <v>200</v>
      </c>
      <c r="B22" s="36">
        <f>AD8*1000</f>
        <v>13612.777777777779</v>
      </c>
      <c r="C22" s="23">
        <f t="shared" si="1"/>
        <v>4.1339467549217916</v>
      </c>
      <c r="D22" s="36">
        <f t="shared" si="2"/>
        <v>417.18673425922594</v>
      </c>
    </row>
    <row r="23" spans="1:30">
      <c r="A23" s="22">
        <v>500</v>
      </c>
      <c r="B23" s="36">
        <f>AD9*1000+8.52</f>
        <v>30868.52</v>
      </c>
      <c r="C23" s="23">
        <f t="shared" si="1"/>
        <v>4.4895158076083819</v>
      </c>
      <c r="D23" s="36">
        <f t="shared" si="2"/>
        <v>482.82720020991519</v>
      </c>
    </row>
    <row r="24" spans="1:30">
      <c r="A24" s="22">
        <v>1000</v>
      </c>
      <c r="B24" s="36">
        <f>AD10*1000+5.69</f>
        <v>59635.69</v>
      </c>
      <c r="C24" s="23">
        <f t="shared" si="1"/>
        <v>4.7755062485157787</v>
      </c>
      <c r="D24" s="36">
        <f t="shared" si="2"/>
        <v>343.76246388797313</v>
      </c>
    </row>
    <row r="25" spans="1:30">
      <c r="A25" s="22">
        <v>5000</v>
      </c>
      <c r="B25" s="36">
        <f>AD11*1000+4.12</f>
        <v>288594.12</v>
      </c>
      <c r="C25" s="23">
        <f t="shared" si="1"/>
        <v>5.4602874782558528</v>
      </c>
      <c r="D25" s="36">
        <f t="shared" si="2"/>
        <v>333.06655991458456</v>
      </c>
    </row>
    <row r="26" spans="1:30">
      <c r="A26" s="37">
        <v>10000</v>
      </c>
      <c r="B26" s="36">
        <f>574824.5+0.66</f>
        <v>574825.16</v>
      </c>
      <c r="C26" s="23">
        <f t="shared" si="1"/>
        <v>5.7595357688742066</v>
      </c>
      <c r="D26" s="22">
        <v>836.46100000000001</v>
      </c>
    </row>
    <row r="28" spans="1:30">
      <c r="F28" s="42"/>
      <c r="G28" s="42"/>
    </row>
    <row r="30" spans="1:30">
      <c r="F30" s="42"/>
      <c r="G30" s="42"/>
    </row>
    <row r="31" spans="1:30">
      <c r="F31" s="42"/>
      <c r="G31" s="42"/>
    </row>
    <row r="33" spans="6:7">
      <c r="F33" s="42"/>
      <c r="G33" s="42"/>
    </row>
    <row r="35" spans="6:7">
      <c r="F35" s="42"/>
      <c r="G35" s="42"/>
    </row>
    <row r="36" spans="6:7">
      <c r="F36" s="42"/>
      <c r="G36" s="42"/>
    </row>
    <row r="37" spans="6:7">
      <c r="F37" s="42"/>
      <c r="G37" s="42"/>
    </row>
    <row r="38" spans="6:7">
      <c r="F38" s="42"/>
      <c r="G38" s="42"/>
    </row>
    <row r="40" spans="6:7">
      <c r="F40" s="42"/>
      <c r="G40" s="42"/>
    </row>
    <row r="41" spans="6:7">
      <c r="F41" s="42"/>
      <c r="G41" s="42"/>
    </row>
    <row r="42" spans="6:7">
      <c r="F42" s="42"/>
      <c r="G42" s="42"/>
    </row>
    <row r="43" spans="6:7">
      <c r="F43" s="42"/>
      <c r="G43" s="42"/>
    </row>
    <row r="44" spans="6:7">
      <c r="F44" s="42"/>
      <c r="G44" s="42"/>
    </row>
    <row r="45" spans="6:7">
      <c r="F45" s="42"/>
      <c r="G45" s="42"/>
    </row>
    <row r="46" spans="6:7">
      <c r="F46" s="42"/>
      <c r="G46" s="42"/>
    </row>
  </sheetData>
  <mergeCells count="1">
    <mergeCell ref="B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127"/>
  <sheetViews>
    <sheetView workbookViewId="0">
      <selection activeCell="M14" sqref="M14"/>
    </sheetView>
  </sheetViews>
  <sheetFormatPr defaultRowHeight="12.75"/>
  <cols>
    <col min="2" max="2" width="13.42578125" bestFit="1" customWidth="1"/>
    <col min="3" max="3" width="14.140625" bestFit="1" customWidth="1"/>
    <col min="4" max="4" width="15" bestFit="1" customWidth="1"/>
    <col min="5" max="5" width="12" bestFit="1" customWidth="1"/>
    <col min="6" max="6" width="14" bestFit="1" customWidth="1"/>
    <col min="7" max="7" width="15" bestFit="1" customWidth="1"/>
    <col min="8" max="9" width="13.42578125" bestFit="1" customWidth="1"/>
    <col min="10" max="10" width="14.5703125" bestFit="1" customWidth="1"/>
    <col min="11" max="11" width="13.42578125" bestFit="1" customWidth="1"/>
    <col min="12" max="13" width="15" bestFit="1" customWidth="1"/>
    <col min="14" max="14" width="7.5703125" bestFit="1" customWidth="1"/>
    <col min="15" max="16" width="8.5703125" bestFit="1" customWidth="1"/>
    <col min="17" max="17" width="13.42578125" bestFit="1" customWidth="1"/>
    <col min="18" max="18" width="14.140625" bestFit="1" customWidth="1"/>
    <col min="19" max="19" width="13.5703125" bestFit="1" customWidth="1"/>
    <col min="20" max="20" width="12" bestFit="1" customWidth="1"/>
    <col min="21" max="21" width="14" bestFit="1" customWidth="1"/>
    <col min="22" max="22" width="15" bestFit="1" customWidth="1"/>
    <col min="25" max="25" width="8.5703125" bestFit="1" customWidth="1"/>
    <col min="26" max="26" width="12" bestFit="1" customWidth="1"/>
    <col min="27" max="27" width="14.140625" bestFit="1" customWidth="1"/>
    <col min="28" max="28" width="13.5703125" bestFit="1" customWidth="1"/>
    <col min="29" max="29" width="12" bestFit="1" customWidth="1"/>
    <col min="30" max="30" width="14" bestFit="1" customWidth="1"/>
    <col min="31" max="31" width="15" bestFit="1" customWidth="1"/>
    <col min="32" max="32" width="5.5703125" bestFit="1" customWidth="1"/>
    <col min="33" max="34" width="7.5703125" bestFit="1" customWidth="1"/>
    <col min="36" max="36" width="14.140625" bestFit="1" customWidth="1"/>
    <col min="37" max="37" width="13.5703125" bestFit="1" customWidth="1"/>
    <col min="38" max="38" width="12" bestFit="1" customWidth="1"/>
    <col min="39" max="39" width="14" bestFit="1" customWidth="1"/>
    <col min="40" max="40" width="15" bestFit="1" customWidth="1"/>
    <col min="41" max="43" width="7.5703125" bestFit="1" customWidth="1"/>
    <col min="45" max="45" width="14.140625" bestFit="1" customWidth="1"/>
    <col min="46" max="46" width="13.5703125" bestFit="1" customWidth="1"/>
    <col min="47" max="47" width="12" bestFit="1" customWidth="1"/>
    <col min="48" max="48" width="14" bestFit="1" customWidth="1"/>
    <col min="49" max="49" width="15" bestFit="1" customWidth="1"/>
    <col min="50" max="51" width="7.5703125" bestFit="1" customWidth="1"/>
    <col min="52" max="52" width="8.5703125" bestFit="1" customWidth="1"/>
    <col min="54" max="54" width="14.140625" bestFit="1" customWidth="1"/>
    <col min="55" max="55" width="13.5703125" bestFit="1" customWidth="1"/>
    <col min="56" max="56" width="12" bestFit="1" customWidth="1"/>
    <col min="57" max="57" width="14" bestFit="1" customWidth="1"/>
    <col min="58" max="58" width="15" bestFit="1" customWidth="1"/>
    <col min="59" max="61" width="8.5703125" bestFit="1" customWidth="1"/>
  </cols>
  <sheetData>
    <row r="1" spans="1:63" ht="15">
      <c r="A1" s="1" t="s">
        <v>0</v>
      </c>
      <c r="B1" s="2"/>
      <c r="C1" s="2"/>
      <c r="D1" s="2"/>
      <c r="E1" s="2"/>
      <c r="F1" s="2"/>
      <c r="G1" s="2"/>
    </row>
    <row r="2" spans="1:63" ht="15">
      <c r="A2" s="1" t="s">
        <v>1</v>
      </c>
      <c r="B2" s="69" t="s">
        <v>2</v>
      </c>
      <c r="C2" s="69"/>
      <c r="D2" s="69"/>
      <c r="E2" s="69"/>
      <c r="F2" s="2" t="s">
        <v>3</v>
      </c>
      <c r="G2" s="2" t="s">
        <v>4</v>
      </c>
    </row>
    <row r="3" spans="1:63" ht="15">
      <c r="A3" s="5">
        <v>1</v>
      </c>
      <c r="B3" s="5">
        <v>-122.7</v>
      </c>
      <c r="C3" s="5">
        <v>34.36</v>
      </c>
      <c r="D3" s="5">
        <v>-117.06</v>
      </c>
      <c r="E3" s="5">
        <v>39.6</v>
      </c>
      <c r="F3" s="6">
        <v>7</v>
      </c>
      <c r="G3" s="6" t="s">
        <v>5</v>
      </c>
      <c r="H3" s="5" t="s">
        <v>18</v>
      </c>
    </row>
    <row r="4" spans="1:63" ht="15">
      <c r="A4">
        <v>10</v>
      </c>
      <c r="B4">
        <v>-122.7</v>
      </c>
      <c r="C4">
        <v>34.36</v>
      </c>
      <c r="D4">
        <v>-116</v>
      </c>
      <c r="E4">
        <v>38</v>
      </c>
      <c r="F4" s="2">
        <v>5</v>
      </c>
      <c r="G4" s="2" t="s">
        <v>5</v>
      </c>
    </row>
    <row r="5" spans="1:63" ht="15">
      <c r="A5">
        <v>100</v>
      </c>
      <c r="B5">
        <v>-124.85</v>
      </c>
      <c r="C5">
        <v>32.26</v>
      </c>
      <c r="D5">
        <v>-116</v>
      </c>
      <c r="E5">
        <v>36.5</v>
      </c>
      <c r="F5" s="2">
        <v>4</v>
      </c>
      <c r="G5" s="2" t="s">
        <v>5</v>
      </c>
    </row>
    <row r="6" spans="1:63" ht="15">
      <c r="A6">
        <v>500</v>
      </c>
      <c r="B6">
        <v>-141.79</v>
      </c>
      <c r="C6">
        <v>15.9</v>
      </c>
      <c r="D6">
        <v>-94</v>
      </c>
      <c r="E6">
        <v>60</v>
      </c>
      <c r="F6" s="2">
        <v>4</v>
      </c>
      <c r="G6" s="2" t="s">
        <v>5</v>
      </c>
    </row>
    <row r="7" spans="1:63" ht="15">
      <c r="A7">
        <v>1000</v>
      </c>
      <c r="B7">
        <v>-123.99</v>
      </c>
      <c r="C7">
        <v>34.369999999999997</v>
      </c>
      <c r="D7">
        <v>-111</v>
      </c>
      <c r="E7">
        <v>48</v>
      </c>
      <c r="F7" s="2">
        <v>3</v>
      </c>
      <c r="G7" s="2" t="s">
        <v>5</v>
      </c>
      <c r="AV7" s="19" t="s">
        <v>31</v>
      </c>
    </row>
    <row r="8" spans="1:63" ht="15">
      <c r="A8">
        <v>5000</v>
      </c>
      <c r="B8">
        <v>-164.36</v>
      </c>
      <c r="C8">
        <v>-4.46</v>
      </c>
      <c r="D8">
        <v>-65.5</v>
      </c>
      <c r="E8">
        <v>80</v>
      </c>
      <c r="F8" s="2">
        <v>3</v>
      </c>
      <c r="G8" s="2" t="s">
        <v>5</v>
      </c>
    </row>
    <row r="9" spans="1:63" ht="15">
      <c r="A9">
        <v>10000</v>
      </c>
      <c r="B9">
        <v>-124.85</v>
      </c>
      <c r="C9">
        <v>32.26</v>
      </c>
      <c r="D9">
        <v>-113.56</v>
      </c>
      <c r="E9">
        <v>42.75</v>
      </c>
      <c r="F9" s="2">
        <v>0</v>
      </c>
      <c r="G9" s="2" t="s">
        <v>6</v>
      </c>
    </row>
    <row r="10" spans="1:63" ht="15">
      <c r="A10" s="2" t="s">
        <v>7</v>
      </c>
      <c r="I10" s="71" t="s">
        <v>11</v>
      </c>
      <c r="J10" s="71"/>
      <c r="R10" s="4" t="s">
        <v>12</v>
      </c>
      <c r="AA10" s="4" t="s">
        <v>17</v>
      </c>
      <c r="AJ10" s="4" t="s">
        <v>13</v>
      </c>
      <c r="AS10" s="4" t="s">
        <v>14</v>
      </c>
      <c r="BB10" s="4" t="s">
        <v>15</v>
      </c>
    </row>
    <row r="11" spans="1:63">
      <c r="I11" t="s">
        <v>22</v>
      </c>
      <c r="R11" t="s">
        <v>22</v>
      </c>
      <c r="AA11" t="s">
        <v>22</v>
      </c>
      <c r="AJ11" t="s">
        <v>22</v>
      </c>
      <c r="AS11" t="s">
        <v>22</v>
      </c>
      <c r="BB11" t="s">
        <v>22</v>
      </c>
    </row>
    <row r="12" spans="1:63">
      <c r="B12" s="71" t="s">
        <v>10</v>
      </c>
      <c r="C12" s="71"/>
      <c r="D12" s="4"/>
      <c r="E12" s="4"/>
      <c r="F12" s="4"/>
      <c r="G12" s="4"/>
      <c r="I12" t="s">
        <v>23</v>
      </c>
      <c r="K12" t="s">
        <v>25</v>
      </c>
      <c r="L12" t="s">
        <v>27</v>
      </c>
      <c r="M12" s="4"/>
      <c r="N12" s="4"/>
      <c r="O12" s="4"/>
      <c r="P12" s="4"/>
      <c r="R12" t="s">
        <v>23</v>
      </c>
      <c r="T12" t="s">
        <v>25</v>
      </c>
      <c r="U12" t="s">
        <v>27</v>
      </c>
      <c r="V12" s="4"/>
      <c r="W12" s="4"/>
      <c r="X12" s="4"/>
      <c r="Y12" s="4"/>
      <c r="Z12" s="4"/>
      <c r="AA12" t="s">
        <v>23</v>
      </c>
      <c r="AC12" t="s">
        <v>25</v>
      </c>
      <c r="AD12" t="s">
        <v>27</v>
      </c>
      <c r="AE12" s="4"/>
      <c r="AF12" s="4"/>
      <c r="AG12" s="4"/>
      <c r="AH12" s="4"/>
      <c r="AJ12" t="s">
        <v>23</v>
      </c>
      <c r="AL12" t="s">
        <v>25</v>
      </c>
      <c r="AM12" t="s">
        <v>27</v>
      </c>
      <c r="AN12" s="4"/>
      <c r="AO12" s="4"/>
      <c r="AP12" s="4"/>
      <c r="AQ12" s="4"/>
      <c r="AS12" t="s">
        <v>23</v>
      </c>
      <c r="AU12" t="s">
        <v>25</v>
      </c>
      <c r="AV12" t="s">
        <v>27</v>
      </c>
      <c r="AW12" s="4"/>
      <c r="AX12" s="4"/>
      <c r="AY12" s="4"/>
      <c r="AZ12" s="4"/>
      <c r="BB12" t="s">
        <v>23</v>
      </c>
      <c r="BD12" t="s">
        <v>25</v>
      </c>
      <c r="BE12" t="s">
        <v>27</v>
      </c>
      <c r="BF12" s="4"/>
      <c r="BH12" s="4"/>
      <c r="BJ12" s="4"/>
      <c r="BK12" s="4"/>
    </row>
    <row r="13" spans="1:63">
      <c r="B13" t="s">
        <v>9</v>
      </c>
      <c r="C13" t="s">
        <v>8</v>
      </c>
      <c r="D13" t="s">
        <v>16</v>
      </c>
      <c r="I13" t="s">
        <v>9</v>
      </c>
      <c r="J13" t="s">
        <v>24</v>
      </c>
      <c r="K13" t="s">
        <v>8</v>
      </c>
      <c r="L13" t="s">
        <v>26</v>
      </c>
      <c r="M13" t="s">
        <v>16</v>
      </c>
      <c r="R13" t="s">
        <v>9</v>
      </c>
      <c r="S13" t="s">
        <v>24</v>
      </c>
      <c r="T13" t="s">
        <v>8</v>
      </c>
      <c r="U13" t="s">
        <v>26</v>
      </c>
      <c r="V13" t="s">
        <v>16</v>
      </c>
      <c r="AA13" t="s">
        <v>9</v>
      </c>
      <c r="AB13" t="s">
        <v>24</v>
      </c>
      <c r="AC13" t="s">
        <v>8</v>
      </c>
      <c r="AD13" t="s">
        <v>26</v>
      </c>
      <c r="AE13" t="s">
        <v>16</v>
      </c>
      <c r="AJ13" t="s">
        <v>9</v>
      </c>
      <c r="AK13" t="s">
        <v>24</v>
      </c>
      <c r="AL13" t="s">
        <v>8</v>
      </c>
      <c r="AM13" t="s">
        <v>26</v>
      </c>
      <c r="AN13" t="s">
        <v>16</v>
      </c>
      <c r="AS13" t="s">
        <v>9</v>
      </c>
      <c r="AT13" t="s">
        <v>24</v>
      </c>
      <c r="AU13" t="s">
        <v>8</v>
      </c>
      <c r="AV13" t="s">
        <v>26</v>
      </c>
      <c r="AW13" t="s">
        <v>16</v>
      </c>
      <c r="BB13" t="s">
        <v>9</v>
      </c>
      <c r="BC13" t="s">
        <v>24</v>
      </c>
      <c r="BD13" t="s">
        <v>8</v>
      </c>
      <c r="BE13" t="s">
        <v>26</v>
      </c>
      <c r="BF13" t="s">
        <v>16</v>
      </c>
    </row>
    <row r="14" spans="1:63">
      <c r="B14">
        <v>797</v>
      </c>
      <c r="C14">
        <v>2015</v>
      </c>
      <c r="D14">
        <v>2109</v>
      </c>
      <c r="E14">
        <f t="shared" ref="E14:E45" si="0">743.12-B14</f>
        <v>-53.879999999999995</v>
      </c>
      <c r="F14">
        <f t="shared" ref="F14:F45" si="1">1932.12-C14</f>
        <v>-82.880000000000109</v>
      </c>
      <c r="G14">
        <f>1996.4-D14</f>
        <v>-112.59999999999991</v>
      </c>
      <c r="I14">
        <v>1000</v>
      </c>
      <c r="J14">
        <f>K14-I14</f>
        <v>922</v>
      </c>
      <c r="K14">
        <v>1922</v>
      </c>
      <c r="L14">
        <f>M14-K14</f>
        <v>62</v>
      </c>
      <c r="M14">
        <v>1984</v>
      </c>
      <c r="N14" s="12">
        <f>811.22-I14</f>
        <v>-188.77999999999997</v>
      </c>
      <c r="O14" s="13">
        <f>1835.64-K14</f>
        <v>-86.3599999999999</v>
      </c>
      <c r="P14" s="13">
        <f>1902.54-M14</f>
        <v>-81.460000000000036</v>
      </c>
      <c r="R14">
        <v>1438</v>
      </c>
      <c r="S14">
        <f>T14-R14</f>
        <v>843</v>
      </c>
      <c r="T14">
        <v>2281</v>
      </c>
      <c r="U14">
        <f>V14-T14</f>
        <v>47</v>
      </c>
      <c r="V14">
        <v>2328</v>
      </c>
      <c r="W14" s="13">
        <f>1393.67-R14</f>
        <v>-44.329999999999927</v>
      </c>
      <c r="X14" s="13">
        <f>2737.75-T14</f>
        <v>456.75</v>
      </c>
      <c r="Y14" s="13">
        <f>2804.57-V14</f>
        <v>476.57000000000016</v>
      </c>
      <c r="AA14">
        <v>3703</v>
      </c>
      <c r="AB14">
        <f>AC14-AA14</f>
        <v>1063</v>
      </c>
      <c r="AC14">
        <v>4766</v>
      </c>
      <c r="AD14">
        <f>AE14-AC14</f>
        <v>62</v>
      </c>
      <c r="AE14">
        <v>4828</v>
      </c>
      <c r="AF14" s="13">
        <f>3780-AA14</f>
        <v>77</v>
      </c>
      <c r="AG14" s="13">
        <f>4961.69-AC14</f>
        <v>195.6899999999996</v>
      </c>
      <c r="AH14" s="13">
        <f>5027.57-AE14</f>
        <v>199.56999999999971</v>
      </c>
      <c r="AJ14">
        <v>6828</v>
      </c>
      <c r="AK14" s="5">
        <f>AL14-AJ14</f>
        <v>2172</v>
      </c>
      <c r="AL14">
        <v>9000</v>
      </c>
      <c r="AM14">
        <f>AN14-AL14</f>
        <v>63</v>
      </c>
      <c r="AN14">
        <v>9063</v>
      </c>
      <c r="AO14" s="13">
        <f>6798.08-AJ14</f>
        <v>-29.920000000000073</v>
      </c>
      <c r="AP14" s="12">
        <f>8187.24-AL14</f>
        <v>-812.76000000000022</v>
      </c>
      <c r="AQ14" s="12">
        <f>8257.65-AN14</f>
        <v>-805.35000000000036</v>
      </c>
      <c r="AS14">
        <v>31109</v>
      </c>
      <c r="AT14">
        <f>AU14-AS14</f>
        <v>1985</v>
      </c>
      <c r="AU14">
        <v>33094</v>
      </c>
      <c r="AV14" s="18">
        <f>AW14-AU14</f>
        <v>63</v>
      </c>
      <c r="AW14" s="18">
        <v>33157</v>
      </c>
      <c r="AX14" s="13">
        <f>31197.61-AS14</f>
        <v>88.610000000000582</v>
      </c>
      <c r="AY14" s="13">
        <f>33324.16-AU14</f>
        <v>230.16000000000349</v>
      </c>
      <c r="AZ14" s="13">
        <f>33449.67-AW14</f>
        <v>292.66999999999825</v>
      </c>
      <c r="BB14">
        <v>63140</v>
      </c>
      <c r="BC14" s="5">
        <f>BD14-BB14</f>
        <v>5376</v>
      </c>
      <c r="BD14">
        <v>68516</v>
      </c>
      <c r="BE14" s="5">
        <f>BF14-BD14</f>
        <v>484</v>
      </c>
      <c r="BF14">
        <v>69000</v>
      </c>
      <c r="BG14" s="12">
        <f>61840.47-BB14</f>
        <v>-1299.5299999999988</v>
      </c>
      <c r="BH14" s="12">
        <f>64677.73-BD14</f>
        <v>-3838.2699999999968</v>
      </c>
      <c r="BI14" s="12">
        <f>64752.69-BF14</f>
        <v>-4247.3099999999977</v>
      </c>
    </row>
    <row r="15" spans="1:63">
      <c r="B15">
        <v>765</v>
      </c>
      <c r="C15">
        <v>1687</v>
      </c>
      <c r="D15">
        <v>1735</v>
      </c>
      <c r="E15">
        <f t="shared" si="0"/>
        <v>-21.879999999999995</v>
      </c>
      <c r="F15">
        <f t="shared" si="1"/>
        <v>245.11999999999989</v>
      </c>
      <c r="G15">
        <f t="shared" ref="G15:G63" si="2">1996.4-D15</f>
        <v>261.40000000000009</v>
      </c>
      <c r="I15">
        <v>797</v>
      </c>
      <c r="J15">
        <f t="shared" ref="J15:J63" si="3">K15-I15</f>
        <v>859</v>
      </c>
      <c r="K15">
        <v>1656</v>
      </c>
      <c r="L15">
        <f t="shared" ref="L15:L63" si="4">M15-K15</f>
        <v>48</v>
      </c>
      <c r="M15">
        <v>1704</v>
      </c>
      <c r="N15" s="13">
        <f t="shared" ref="N15:N63" si="5">811.22-I15</f>
        <v>14.220000000000027</v>
      </c>
      <c r="O15" s="13">
        <f t="shared" ref="O15:O63" si="6">1835.64-K15</f>
        <v>179.6400000000001</v>
      </c>
      <c r="P15" s="13">
        <f t="shared" ref="P15:P63" si="7">1902.54-M15</f>
        <v>198.53999999999996</v>
      </c>
      <c r="R15">
        <v>1453</v>
      </c>
      <c r="S15">
        <f t="shared" ref="S15:S64" si="8">T15-R15</f>
        <v>860</v>
      </c>
      <c r="T15">
        <v>2313</v>
      </c>
      <c r="U15">
        <f t="shared" ref="U15:U64" si="9">V15-T15</f>
        <v>62</v>
      </c>
      <c r="V15">
        <v>2375</v>
      </c>
      <c r="W15" s="13">
        <f t="shared" ref="W15:W64" si="10">1393.67-R15</f>
        <v>-59.329999999999927</v>
      </c>
      <c r="X15" s="13">
        <f t="shared" ref="X15:X64" si="11">2737.75-T15</f>
        <v>424.75</v>
      </c>
      <c r="Y15" s="13">
        <f t="shared" ref="Y15:Y64" si="12">2804.57-V15</f>
        <v>429.57000000000016</v>
      </c>
      <c r="AA15">
        <v>3719</v>
      </c>
      <c r="AB15">
        <f t="shared" ref="AB15:AB64" si="13">AC15-AA15</f>
        <v>1062</v>
      </c>
      <c r="AC15">
        <v>4781</v>
      </c>
      <c r="AD15">
        <f t="shared" ref="AD15:AD63" si="14">AE15-AC15</f>
        <v>78</v>
      </c>
      <c r="AE15">
        <v>4859</v>
      </c>
      <c r="AF15" s="13">
        <f t="shared" ref="AF15:AF64" si="15">3780-AA15</f>
        <v>61</v>
      </c>
      <c r="AG15" s="13">
        <f t="shared" ref="AG15:AG64" si="16">4961.69-AC15</f>
        <v>180.6899999999996</v>
      </c>
      <c r="AH15" s="13">
        <f t="shared" ref="AH15:AH64" si="17">5027.57-AE15</f>
        <v>168.56999999999971</v>
      </c>
      <c r="AJ15">
        <v>6844</v>
      </c>
      <c r="AK15">
        <f t="shared" ref="AK15:AK64" si="18">AL15-AJ15</f>
        <v>1344</v>
      </c>
      <c r="AL15">
        <v>8188</v>
      </c>
      <c r="AM15">
        <f t="shared" ref="AM15:AM64" si="19">AN15-AL15</f>
        <v>77</v>
      </c>
      <c r="AN15">
        <v>8265</v>
      </c>
      <c r="AO15" s="13">
        <f t="shared" ref="AO15:AO64" si="20">6798.08-AJ15</f>
        <v>-45.920000000000073</v>
      </c>
      <c r="AP15" s="13">
        <f t="shared" ref="AP15:AP64" si="21">8187.24-AL15</f>
        <v>-0.76000000000021828</v>
      </c>
      <c r="AQ15" s="13">
        <f t="shared" ref="AQ15:AQ64" si="22">8257.65-AN15</f>
        <v>-7.3500000000003638</v>
      </c>
      <c r="AS15">
        <v>31031</v>
      </c>
      <c r="AT15">
        <f t="shared" ref="AT15:AT64" si="23">AU15-AS15</f>
        <v>1688</v>
      </c>
      <c r="AU15">
        <v>32719</v>
      </c>
      <c r="AV15" s="18">
        <f t="shared" ref="AV15:AV64" si="24">AW15-AU15</f>
        <v>94</v>
      </c>
      <c r="AW15" s="18">
        <v>32813</v>
      </c>
      <c r="AX15" s="13">
        <f t="shared" ref="AX15:AX64" si="25">31197.61-AS15</f>
        <v>166.61000000000058</v>
      </c>
      <c r="AY15" s="13">
        <f t="shared" ref="AY15:AY64" si="26">33324.16-AU15</f>
        <v>605.16000000000349</v>
      </c>
      <c r="AZ15" s="13">
        <f t="shared" ref="AZ15:AZ64" si="27">33449.67-AW15</f>
        <v>636.66999999999825</v>
      </c>
      <c r="BB15">
        <v>61719</v>
      </c>
      <c r="BC15">
        <f t="shared" ref="BC15:BC64" si="28">BD15-BB15</f>
        <v>2406</v>
      </c>
      <c r="BD15">
        <v>64125</v>
      </c>
      <c r="BE15">
        <f t="shared" ref="BE15:BE64" si="29">BF15-BD15</f>
        <v>62</v>
      </c>
      <c r="BF15">
        <v>64187</v>
      </c>
      <c r="BG15" s="13">
        <f t="shared" ref="BG15:BG64" si="30">61840.47-BB15</f>
        <v>121.47000000000116</v>
      </c>
      <c r="BH15" s="13">
        <f t="shared" ref="BH15:BH64" si="31">64677.73-BD15</f>
        <v>552.7300000000032</v>
      </c>
      <c r="BI15" s="13">
        <f t="shared" ref="BI15:BI64" si="32">64752.69-BF15</f>
        <v>565.69000000000233</v>
      </c>
    </row>
    <row r="16" spans="1:63">
      <c r="B16">
        <v>766</v>
      </c>
      <c r="C16">
        <v>1828</v>
      </c>
      <c r="D16">
        <v>1890</v>
      </c>
      <c r="E16">
        <f t="shared" si="0"/>
        <v>-22.879999999999995</v>
      </c>
      <c r="F16">
        <f t="shared" si="1"/>
        <v>104.11999999999989</v>
      </c>
      <c r="G16">
        <f t="shared" si="2"/>
        <v>106.40000000000009</v>
      </c>
      <c r="I16">
        <v>859</v>
      </c>
      <c r="J16">
        <f t="shared" si="3"/>
        <v>906</v>
      </c>
      <c r="K16">
        <v>1765</v>
      </c>
      <c r="L16">
        <f t="shared" si="4"/>
        <v>94</v>
      </c>
      <c r="M16">
        <v>1859</v>
      </c>
      <c r="N16" s="13">
        <f t="shared" si="5"/>
        <v>-47.779999999999973</v>
      </c>
      <c r="O16" s="13">
        <f t="shared" si="6"/>
        <v>70.6400000000001</v>
      </c>
      <c r="P16" s="13">
        <f t="shared" si="7"/>
        <v>43.539999999999964</v>
      </c>
      <c r="R16">
        <v>1328</v>
      </c>
      <c r="S16">
        <f t="shared" si="8"/>
        <v>906</v>
      </c>
      <c r="T16">
        <v>2234</v>
      </c>
      <c r="U16">
        <f t="shared" si="9"/>
        <v>63</v>
      </c>
      <c r="V16">
        <v>2297</v>
      </c>
      <c r="W16" s="13">
        <f t="shared" si="10"/>
        <v>65.670000000000073</v>
      </c>
      <c r="X16" s="13">
        <f t="shared" si="11"/>
        <v>503.75</v>
      </c>
      <c r="Y16" s="13">
        <f t="shared" si="12"/>
        <v>507.57000000000016</v>
      </c>
      <c r="AA16">
        <v>3719</v>
      </c>
      <c r="AB16">
        <f t="shared" si="13"/>
        <v>1734</v>
      </c>
      <c r="AC16">
        <v>5453</v>
      </c>
      <c r="AD16">
        <f t="shared" si="14"/>
        <v>47</v>
      </c>
      <c r="AE16">
        <v>5500</v>
      </c>
      <c r="AF16" s="13">
        <f t="shared" si="15"/>
        <v>61</v>
      </c>
      <c r="AG16" s="13">
        <f t="shared" si="16"/>
        <v>-491.3100000000004</v>
      </c>
      <c r="AH16" s="13">
        <f t="shared" si="17"/>
        <v>-472.43000000000029</v>
      </c>
      <c r="AJ16">
        <v>6718</v>
      </c>
      <c r="AK16">
        <f t="shared" si="18"/>
        <v>1345</v>
      </c>
      <c r="AL16">
        <v>8063</v>
      </c>
      <c r="AM16">
        <f t="shared" si="19"/>
        <v>78</v>
      </c>
      <c r="AN16">
        <v>8141</v>
      </c>
      <c r="AO16" s="13">
        <f t="shared" si="20"/>
        <v>80.079999999999927</v>
      </c>
      <c r="AP16" s="13">
        <f t="shared" si="21"/>
        <v>124.23999999999978</v>
      </c>
      <c r="AQ16" s="13">
        <f t="shared" si="22"/>
        <v>116.64999999999964</v>
      </c>
      <c r="AS16">
        <v>31235</v>
      </c>
      <c r="AT16">
        <f t="shared" si="23"/>
        <v>1390</v>
      </c>
      <c r="AU16">
        <v>32625</v>
      </c>
      <c r="AV16" s="18">
        <f t="shared" si="24"/>
        <v>78</v>
      </c>
      <c r="AW16" s="18">
        <v>32703</v>
      </c>
      <c r="AX16" s="13">
        <f t="shared" si="25"/>
        <v>-37.389999999999418</v>
      </c>
      <c r="AY16" s="13">
        <f t="shared" si="26"/>
        <v>699.16000000000349</v>
      </c>
      <c r="AZ16" s="13">
        <f t="shared" si="27"/>
        <v>746.66999999999825</v>
      </c>
      <c r="BB16">
        <v>61797</v>
      </c>
      <c r="BC16">
        <f t="shared" si="28"/>
        <v>2453</v>
      </c>
      <c r="BD16">
        <v>64250</v>
      </c>
      <c r="BE16">
        <f t="shared" si="29"/>
        <v>47</v>
      </c>
      <c r="BF16">
        <v>64297</v>
      </c>
      <c r="BG16" s="13">
        <f t="shared" si="30"/>
        <v>43.470000000001164</v>
      </c>
      <c r="BH16" s="13">
        <f t="shared" si="31"/>
        <v>427.7300000000032</v>
      </c>
      <c r="BI16" s="13">
        <f t="shared" si="32"/>
        <v>455.69000000000233</v>
      </c>
    </row>
    <row r="17" spans="2:61">
      <c r="B17">
        <v>672</v>
      </c>
      <c r="C17">
        <v>2359</v>
      </c>
      <c r="D17">
        <v>2406</v>
      </c>
      <c r="E17">
        <f t="shared" si="0"/>
        <v>71.12</v>
      </c>
      <c r="F17">
        <f t="shared" si="1"/>
        <v>-426.88000000000011</v>
      </c>
      <c r="G17">
        <f t="shared" si="2"/>
        <v>-409.59999999999991</v>
      </c>
      <c r="I17">
        <v>688</v>
      </c>
      <c r="J17" s="18">
        <f t="shared" si="3"/>
        <v>1375</v>
      </c>
      <c r="K17">
        <v>2063</v>
      </c>
      <c r="L17">
        <f t="shared" si="4"/>
        <v>62</v>
      </c>
      <c r="M17">
        <v>2125</v>
      </c>
      <c r="N17" s="13">
        <f t="shared" si="5"/>
        <v>123.22000000000003</v>
      </c>
      <c r="O17" s="13">
        <f t="shared" si="6"/>
        <v>-227.3599999999999</v>
      </c>
      <c r="P17" s="13">
        <f t="shared" si="7"/>
        <v>-222.46000000000004</v>
      </c>
      <c r="R17">
        <v>1390</v>
      </c>
      <c r="S17">
        <f t="shared" si="8"/>
        <v>922</v>
      </c>
      <c r="T17">
        <v>2312</v>
      </c>
      <c r="U17">
        <f t="shared" si="9"/>
        <v>47</v>
      </c>
      <c r="V17">
        <v>2359</v>
      </c>
      <c r="W17" s="13">
        <f t="shared" si="10"/>
        <v>3.6700000000000728</v>
      </c>
      <c r="X17" s="13">
        <f t="shared" si="11"/>
        <v>425.75</v>
      </c>
      <c r="Y17" s="13">
        <f t="shared" si="12"/>
        <v>445.57000000000016</v>
      </c>
      <c r="AA17">
        <v>3750</v>
      </c>
      <c r="AB17">
        <f t="shared" si="13"/>
        <v>1359</v>
      </c>
      <c r="AC17">
        <v>5109</v>
      </c>
      <c r="AD17">
        <f t="shared" si="14"/>
        <v>32</v>
      </c>
      <c r="AE17">
        <v>5141</v>
      </c>
      <c r="AF17" s="13">
        <f t="shared" si="15"/>
        <v>30</v>
      </c>
      <c r="AG17" s="13">
        <f t="shared" si="16"/>
        <v>-147.3100000000004</v>
      </c>
      <c r="AH17" s="13">
        <f t="shared" si="17"/>
        <v>-113.43000000000029</v>
      </c>
      <c r="AJ17">
        <v>6797</v>
      </c>
      <c r="AK17">
        <f t="shared" si="18"/>
        <v>1219</v>
      </c>
      <c r="AL17">
        <v>8016</v>
      </c>
      <c r="AM17">
        <f t="shared" si="19"/>
        <v>47</v>
      </c>
      <c r="AN17">
        <v>8063</v>
      </c>
      <c r="AO17" s="13">
        <f t="shared" si="20"/>
        <v>1.0799999999999272</v>
      </c>
      <c r="AP17" s="13">
        <f t="shared" si="21"/>
        <v>171.23999999999978</v>
      </c>
      <c r="AQ17" s="13">
        <f t="shared" si="22"/>
        <v>194.64999999999964</v>
      </c>
      <c r="AS17">
        <v>31203</v>
      </c>
      <c r="AT17">
        <f t="shared" si="23"/>
        <v>1829</v>
      </c>
      <c r="AU17">
        <v>33032</v>
      </c>
      <c r="AV17" s="18">
        <f t="shared" si="24"/>
        <v>46</v>
      </c>
      <c r="AW17" s="18">
        <v>33078</v>
      </c>
      <c r="AX17" s="13">
        <f t="shared" si="25"/>
        <v>-5.3899999999994179</v>
      </c>
      <c r="AY17" s="13">
        <f t="shared" si="26"/>
        <v>292.16000000000349</v>
      </c>
      <c r="AZ17" s="13">
        <f t="shared" si="27"/>
        <v>371.66999999999825</v>
      </c>
      <c r="BB17">
        <v>62281</v>
      </c>
      <c r="BC17" s="5">
        <f t="shared" si="28"/>
        <v>3797</v>
      </c>
      <c r="BD17">
        <v>66078</v>
      </c>
      <c r="BE17">
        <f t="shared" si="29"/>
        <v>62</v>
      </c>
      <c r="BF17">
        <v>66140</v>
      </c>
      <c r="BG17" s="13">
        <f t="shared" si="30"/>
        <v>-440.52999999999884</v>
      </c>
      <c r="BH17" s="12">
        <f t="shared" si="31"/>
        <v>-1400.2699999999968</v>
      </c>
      <c r="BI17" s="12">
        <f t="shared" si="32"/>
        <v>-1387.3099999999977</v>
      </c>
    </row>
    <row r="18" spans="2:61">
      <c r="B18">
        <v>718</v>
      </c>
      <c r="C18">
        <v>1672</v>
      </c>
      <c r="D18">
        <v>1735</v>
      </c>
      <c r="E18">
        <f t="shared" si="0"/>
        <v>25.120000000000005</v>
      </c>
      <c r="F18">
        <f t="shared" si="1"/>
        <v>260.11999999999989</v>
      </c>
      <c r="G18">
        <f t="shared" si="2"/>
        <v>261.40000000000009</v>
      </c>
      <c r="I18">
        <v>750</v>
      </c>
      <c r="J18">
        <f t="shared" si="3"/>
        <v>890</v>
      </c>
      <c r="K18">
        <v>1640</v>
      </c>
      <c r="L18">
        <f t="shared" si="4"/>
        <v>48</v>
      </c>
      <c r="M18">
        <v>1688</v>
      </c>
      <c r="N18" s="13">
        <f t="shared" si="5"/>
        <v>61.220000000000027</v>
      </c>
      <c r="O18" s="13">
        <f t="shared" si="6"/>
        <v>195.6400000000001</v>
      </c>
      <c r="P18" s="13">
        <f t="shared" si="7"/>
        <v>214.53999999999996</v>
      </c>
      <c r="R18">
        <v>1422</v>
      </c>
      <c r="S18">
        <f t="shared" si="8"/>
        <v>890</v>
      </c>
      <c r="T18">
        <v>2312</v>
      </c>
      <c r="U18">
        <f t="shared" si="9"/>
        <v>63</v>
      </c>
      <c r="V18">
        <v>2375</v>
      </c>
      <c r="W18" s="13">
        <f t="shared" si="10"/>
        <v>-28.329999999999927</v>
      </c>
      <c r="X18" s="13">
        <f t="shared" si="11"/>
        <v>425.75</v>
      </c>
      <c r="Y18" s="13">
        <f t="shared" si="12"/>
        <v>429.57000000000016</v>
      </c>
      <c r="AA18">
        <v>3938</v>
      </c>
      <c r="AB18">
        <f t="shared" si="13"/>
        <v>1094</v>
      </c>
      <c r="AC18">
        <v>5032</v>
      </c>
      <c r="AD18">
        <f t="shared" si="14"/>
        <v>46</v>
      </c>
      <c r="AE18">
        <v>5078</v>
      </c>
      <c r="AF18" s="13">
        <f t="shared" si="15"/>
        <v>-158</v>
      </c>
      <c r="AG18" s="13">
        <f t="shared" si="16"/>
        <v>-70.3100000000004</v>
      </c>
      <c r="AH18" s="13">
        <f t="shared" si="17"/>
        <v>-50.430000000000291</v>
      </c>
      <c r="AJ18">
        <v>6781</v>
      </c>
      <c r="AK18">
        <f t="shared" si="18"/>
        <v>1125</v>
      </c>
      <c r="AL18">
        <v>7906</v>
      </c>
      <c r="AM18">
        <f t="shared" si="19"/>
        <v>110</v>
      </c>
      <c r="AN18">
        <v>8016</v>
      </c>
      <c r="AO18" s="13">
        <f t="shared" si="20"/>
        <v>17.079999999999927</v>
      </c>
      <c r="AP18" s="13">
        <f t="shared" si="21"/>
        <v>281.23999999999978</v>
      </c>
      <c r="AQ18" s="13">
        <f t="shared" si="22"/>
        <v>241.64999999999964</v>
      </c>
      <c r="AS18">
        <v>32312</v>
      </c>
      <c r="AT18">
        <f t="shared" si="23"/>
        <v>2125</v>
      </c>
      <c r="AU18">
        <v>34437</v>
      </c>
      <c r="AV18" s="18">
        <f t="shared" si="24"/>
        <v>63</v>
      </c>
      <c r="AW18" s="18">
        <v>34500</v>
      </c>
      <c r="AX18" s="13">
        <f t="shared" si="25"/>
        <v>-1114.3899999999994</v>
      </c>
      <c r="AY18" s="13">
        <f t="shared" si="26"/>
        <v>-1112.8399999999965</v>
      </c>
      <c r="AZ18" s="12">
        <f t="shared" si="27"/>
        <v>-1050.3300000000017</v>
      </c>
      <c r="BB18">
        <v>61672</v>
      </c>
      <c r="BC18">
        <f t="shared" si="28"/>
        <v>2594</v>
      </c>
      <c r="BD18">
        <v>64266</v>
      </c>
      <c r="BE18">
        <f t="shared" si="29"/>
        <v>62</v>
      </c>
      <c r="BF18">
        <v>64328</v>
      </c>
      <c r="BG18" s="13">
        <f t="shared" si="30"/>
        <v>168.47000000000116</v>
      </c>
      <c r="BH18" s="13">
        <f t="shared" si="31"/>
        <v>411.7300000000032</v>
      </c>
      <c r="BI18" s="13">
        <f t="shared" si="32"/>
        <v>424.69000000000233</v>
      </c>
    </row>
    <row r="19" spans="2:61">
      <c r="B19">
        <v>719</v>
      </c>
      <c r="C19">
        <v>2438</v>
      </c>
      <c r="D19">
        <v>2531</v>
      </c>
      <c r="E19">
        <f t="shared" si="0"/>
        <v>24.120000000000005</v>
      </c>
      <c r="F19" s="5">
        <f t="shared" si="1"/>
        <v>-505.88000000000011</v>
      </c>
      <c r="G19" s="5">
        <f t="shared" si="2"/>
        <v>-534.59999999999991</v>
      </c>
      <c r="I19">
        <v>781</v>
      </c>
      <c r="J19">
        <f t="shared" si="3"/>
        <v>860</v>
      </c>
      <c r="K19">
        <v>1641</v>
      </c>
      <c r="L19">
        <f t="shared" si="4"/>
        <v>109</v>
      </c>
      <c r="M19">
        <v>1750</v>
      </c>
      <c r="N19" s="13">
        <f t="shared" si="5"/>
        <v>30.220000000000027</v>
      </c>
      <c r="O19" s="13">
        <f t="shared" si="6"/>
        <v>194.6400000000001</v>
      </c>
      <c r="P19" s="13">
        <f t="shared" si="7"/>
        <v>152.53999999999996</v>
      </c>
      <c r="R19">
        <v>1422</v>
      </c>
      <c r="S19">
        <f t="shared" si="8"/>
        <v>1578</v>
      </c>
      <c r="T19">
        <v>3000</v>
      </c>
      <c r="U19">
        <f t="shared" si="9"/>
        <v>47</v>
      </c>
      <c r="V19">
        <v>3047</v>
      </c>
      <c r="W19" s="13">
        <f t="shared" si="10"/>
        <v>-28.329999999999927</v>
      </c>
      <c r="X19" s="13">
        <f t="shared" si="11"/>
        <v>-262.25</v>
      </c>
      <c r="Y19" s="13">
        <f t="shared" si="12"/>
        <v>-242.42999999999984</v>
      </c>
      <c r="AA19">
        <v>3750</v>
      </c>
      <c r="AB19">
        <f t="shared" si="13"/>
        <v>1437</v>
      </c>
      <c r="AC19">
        <v>5187</v>
      </c>
      <c r="AD19">
        <f t="shared" si="14"/>
        <v>47</v>
      </c>
      <c r="AE19">
        <v>5234</v>
      </c>
      <c r="AF19" s="13">
        <f t="shared" si="15"/>
        <v>30</v>
      </c>
      <c r="AG19" s="13">
        <f t="shared" si="16"/>
        <v>-225.3100000000004</v>
      </c>
      <c r="AH19" s="13">
        <f t="shared" si="17"/>
        <v>-206.43000000000029</v>
      </c>
      <c r="AJ19">
        <v>6953</v>
      </c>
      <c r="AK19">
        <f t="shared" si="18"/>
        <v>1578</v>
      </c>
      <c r="AL19">
        <v>8531</v>
      </c>
      <c r="AM19">
        <f t="shared" si="19"/>
        <v>109</v>
      </c>
      <c r="AN19">
        <v>8640</v>
      </c>
      <c r="AO19" s="13">
        <f t="shared" si="20"/>
        <v>-154.92000000000007</v>
      </c>
      <c r="AP19" s="13">
        <f t="shared" si="21"/>
        <v>-343.76000000000022</v>
      </c>
      <c r="AQ19" s="13">
        <f t="shared" si="22"/>
        <v>-382.35000000000036</v>
      </c>
      <c r="AS19">
        <v>31110</v>
      </c>
      <c r="AT19">
        <f t="shared" si="23"/>
        <v>1859</v>
      </c>
      <c r="AU19">
        <v>32969</v>
      </c>
      <c r="AV19" s="18">
        <f t="shared" si="24"/>
        <v>93</v>
      </c>
      <c r="AW19" s="18">
        <v>33062</v>
      </c>
      <c r="AX19" s="13">
        <f t="shared" si="25"/>
        <v>87.610000000000582</v>
      </c>
      <c r="AY19" s="13">
        <f t="shared" si="26"/>
        <v>355.16000000000349</v>
      </c>
      <c r="AZ19" s="13">
        <f t="shared" si="27"/>
        <v>387.66999999999825</v>
      </c>
      <c r="BB19">
        <v>61953</v>
      </c>
      <c r="BC19">
        <f t="shared" si="28"/>
        <v>2906</v>
      </c>
      <c r="BD19">
        <v>64859</v>
      </c>
      <c r="BE19">
        <f t="shared" si="29"/>
        <v>63</v>
      </c>
      <c r="BF19">
        <v>64922</v>
      </c>
      <c r="BG19" s="13">
        <f t="shared" si="30"/>
        <v>-112.52999999999884</v>
      </c>
      <c r="BH19" s="13">
        <f t="shared" si="31"/>
        <v>-181.2699999999968</v>
      </c>
      <c r="BI19" s="13">
        <f t="shared" si="32"/>
        <v>-169.30999999999767</v>
      </c>
    </row>
    <row r="20" spans="2:61">
      <c r="B20">
        <v>734</v>
      </c>
      <c r="C20">
        <v>1546</v>
      </c>
      <c r="D20">
        <v>1610</v>
      </c>
      <c r="E20">
        <f t="shared" si="0"/>
        <v>9.1200000000000045</v>
      </c>
      <c r="F20">
        <f t="shared" si="1"/>
        <v>386.11999999999989</v>
      </c>
      <c r="G20">
        <f t="shared" si="2"/>
        <v>386.40000000000009</v>
      </c>
      <c r="I20">
        <v>766</v>
      </c>
      <c r="J20">
        <f t="shared" si="3"/>
        <v>937</v>
      </c>
      <c r="K20">
        <v>1703</v>
      </c>
      <c r="L20">
        <f t="shared" si="4"/>
        <v>47</v>
      </c>
      <c r="M20">
        <v>1750</v>
      </c>
      <c r="N20" s="13">
        <f t="shared" si="5"/>
        <v>45.220000000000027</v>
      </c>
      <c r="O20" s="13">
        <f t="shared" si="6"/>
        <v>132.6400000000001</v>
      </c>
      <c r="P20" s="13">
        <f t="shared" si="7"/>
        <v>152.53999999999996</v>
      </c>
      <c r="R20">
        <v>1297</v>
      </c>
      <c r="S20">
        <f t="shared" si="8"/>
        <v>843</v>
      </c>
      <c r="T20">
        <v>2140</v>
      </c>
      <c r="U20">
        <f t="shared" si="9"/>
        <v>48</v>
      </c>
      <c r="V20">
        <v>2188</v>
      </c>
      <c r="W20" s="13">
        <f t="shared" si="10"/>
        <v>96.670000000000073</v>
      </c>
      <c r="X20" s="13">
        <f t="shared" si="11"/>
        <v>597.75</v>
      </c>
      <c r="Y20" s="13">
        <f t="shared" si="12"/>
        <v>616.57000000000016</v>
      </c>
      <c r="AA20">
        <v>3750</v>
      </c>
      <c r="AB20">
        <f t="shared" si="13"/>
        <v>891</v>
      </c>
      <c r="AC20">
        <v>4641</v>
      </c>
      <c r="AD20">
        <f t="shared" si="14"/>
        <v>47</v>
      </c>
      <c r="AE20">
        <v>4688</v>
      </c>
      <c r="AF20" s="13">
        <f t="shared" si="15"/>
        <v>30</v>
      </c>
      <c r="AG20" s="13">
        <f t="shared" si="16"/>
        <v>320.6899999999996</v>
      </c>
      <c r="AH20" s="13">
        <f t="shared" si="17"/>
        <v>339.56999999999971</v>
      </c>
      <c r="AJ20">
        <v>6735</v>
      </c>
      <c r="AK20">
        <f t="shared" si="18"/>
        <v>1546</v>
      </c>
      <c r="AL20">
        <v>8281</v>
      </c>
      <c r="AM20">
        <f t="shared" si="19"/>
        <v>47</v>
      </c>
      <c r="AN20">
        <v>8328</v>
      </c>
      <c r="AO20" s="13">
        <f t="shared" si="20"/>
        <v>63.079999999999927</v>
      </c>
      <c r="AP20" s="13">
        <f t="shared" si="21"/>
        <v>-93.760000000000218</v>
      </c>
      <c r="AQ20" s="13">
        <f t="shared" si="22"/>
        <v>-70.350000000000364</v>
      </c>
      <c r="AS20">
        <v>31344</v>
      </c>
      <c r="AT20">
        <f t="shared" si="23"/>
        <v>2016</v>
      </c>
      <c r="AU20">
        <v>33360</v>
      </c>
      <c r="AV20" s="18">
        <f t="shared" si="24"/>
        <v>62</v>
      </c>
      <c r="AW20" s="18">
        <v>33422</v>
      </c>
      <c r="AX20" s="13">
        <f t="shared" si="25"/>
        <v>-146.38999999999942</v>
      </c>
      <c r="AY20" s="13">
        <f t="shared" si="26"/>
        <v>-35.839999999996508</v>
      </c>
      <c r="AZ20" s="13">
        <f t="shared" si="27"/>
        <v>27.669999999998254</v>
      </c>
      <c r="BB20">
        <v>61688</v>
      </c>
      <c r="BC20">
        <f t="shared" si="28"/>
        <v>2469</v>
      </c>
      <c r="BD20">
        <v>64157</v>
      </c>
      <c r="BE20">
        <f t="shared" si="29"/>
        <v>61</v>
      </c>
      <c r="BF20">
        <v>64218</v>
      </c>
      <c r="BG20" s="13">
        <f t="shared" si="30"/>
        <v>152.47000000000116</v>
      </c>
      <c r="BH20" s="13">
        <f t="shared" si="31"/>
        <v>520.7300000000032</v>
      </c>
      <c r="BI20" s="13">
        <f t="shared" si="32"/>
        <v>534.69000000000233</v>
      </c>
    </row>
    <row r="21" spans="2:61">
      <c r="B21">
        <v>719</v>
      </c>
      <c r="C21">
        <v>1719</v>
      </c>
      <c r="D21">
        <v>1750</v>
      </c>
      <c r="E21">
        <f t="shared" si="0"/>
        <v>24.120000000000005</v>
      </c>
      <c r="F21">
        <f t="shared" si="1"/>
        <v>213.11999999999989</v>
      </c>
      <c r="G21">
        <f t="shared" si="2"/>
        <v>246.40000000000009</v>
      </c>
      <c r="I21">
        <v>1031</v>
      </c>
      <c r="J21">
        <f t="shared" si="3"/>
        <v>859</v>
      </c>
      <c r="K21">
        <v>1890</v>
      </c>
      <c r="L21">
        <f t="shared" si="4"/>
        <v>79</v>
      </c>
      <c r="M21">
        <v>1969</v>
      </c>
      <c r="N21" s="12">
        <f t="shared" si="5"/>
        <v>-219.77999999999997</v>
      </c>
      <c r="O21" s="13">
        <f t="shared" si="6"/>
        <v>-54.3599999999999</v>
      </c>
      <c r="P21" s="13">
        <f t="shared" si="7"/>
        <v>-66.460000000000036</v>
      </c>
      <c r="R21">
        <v>1328</v>
      </c>
      <c r="S21">
        <f t="shared" si="8"/>
        <v>875</v>
      </c>
      <c r="T21">
        <v>2203</v>
      </c>
      <c r="U21">
        <f t="shared" si="9"/>
        <v>47</v>
      </c>
      <c r="V21">
        <v>2250</v>
      </c>
      <c r="W21" s="13">
        <f t="shared" si="10"/>
        <v>65.670000000000073</v>
      </c>
      <c r="X21" s="13">
        <f t="shared" si="11"/>
        <v>534.75</v>
      </c>
      <c r="Y21" s="13">
        <f t="shared" si="12"/>
        <v>554.57000000000016</v>
      </c>
      <c r="AA21">
        <v>3734</v>
      </c>
      <c r="AB21">
        <f t="shared" si="13"/>
        <v>1563</v>
      </c>
      <c r="AC21">
        <v>5297</v>
      </c>
      <c r="AD21" s="5">
        <f t="shared" si="14"/>
        <v>157</v>
      </c>
      <c r="AE21">
        <v>5454</v>
      </c>
      <c r="AF21" s="13">
        <f t="shared" si="15"/>
        <v>46</v>
      </c>
      <c r="AG21" s="13">
        <f t="shared" si="16"/>
        <v>-335.3100000000004</v>
      </c>
      <c r="AH21" s="13">
        <f t="shared" si="17"/>
        <v>-426.43000000000029</v>
      </c>
      <c r="AJ21">
        <v>6766</v>
      </c>
      <c r="AK21">
        <f t="shared" si="18"/>
        <v>1281</v>
      </c>
      <c r="AL21">
        <v>8047</v>
      </c>
      <c r="AM21">
        <f t="shared" si="19"/>
        <v>62</v>
      </c>
      <c r="AN21">
        <v>8109</v>
      </c>
      <c r="AO21" s="13">
        <f t="shared" si="20"/>
        <v>32.079999999999927</v>
      </c>
      <c r="AP21" s="13">
        <f t="shared" si="21"/>
        <v>140.23999999999978</v>
      </c>
      <c r="AQ21" s="13">
        <f t="shared" si="22"/>
        <v>148.64999999999964</v>
      </c>
      <c r="AS21">
        <v>31047</v>
      </c>
      <c r="AT21">
        <f t="shared" si="23"/>
        <v>1781</v>
      </c>
      <c r="AU21">
        <v>32828</v>
      </c>
      <c r="AV21" s="18">
        <f t="shared" si="24"/>
        <v>79</v>
      </c>
      <c r="AW21" s="18">
        <v>32907</v>
      </c>
      <c r="AX21" s="13">
        <f t="shared" si="25"/>
        <v>150.61000000000058</v>
      </c>
      <c r="AY21" s="13">
        <f t="shared" si="26"/>
        <v>496.16000000000349</v>
      </c>
      <c r="AZ21" s="13">
        <f t="shared" si="27"/>
        <v>542.66999999999825</v>
      </c>
      <c r="BB21">
        <v>61766</v>
      </c>
      <c r="BC21">
        <f t="shared" si="28"/>
        <v>3046</v>
      </c>
      <c r="BD21">
        <v>64812</v>
      </c>
      <c r="BE21">
        <f t="shared" si="29"/>
        <v>48</v>
      </c>
      <c r="BF21">
        <v>64860</v>
      </c>
      <c r="BG21" s="13">
        <f t="shared" si="30"/>
        <v>74.470000000001164</v>
      </c>
      <c r="BH21" s="13">
        <f t="shared" si="31"/>
        <v>-134.2699999999968</v>
      </c>
      <c r="BI21" s="13">
        <f t="shared" si="32"/>
        <v>-107.30999999999767</v>
      </c>
    </row>
    <row r="22" spans="2:61">
      <c r="B22">
        <v>735</v>
      </c>
      <c r="C22">
        <v>2047</v>
      </c>
      <c r="D22">
        <v>2094</v>
      </c>
      <c r="E22">
        <f t="shared" si="0"/>
        <v>8.1200000000000045</v>
      </c>
      <c r="F22">
        <f t="shared" si="1"/>
        <v>-114.88000000000011</v>
      </c>
      <c r="G22">
        <f t="shared" si="2"/>
        <v>-97.599999999999909</v>
      </c>
      <c r="I22">
        <v>797</v>
      </c>
      <c r="J22">
        <f t="shared" si="3"/>
        <v>843</v>
      </c>
      <c r="K22">
        <v>1640</v>
      </c>
      <c r="L22">
        <f t="shared" si="4"/>
        <v>32</v>
      </c>
      <c r="M22">
        <v>1672</v>
      </c>
      <c r="N22" s="13">
        <f t="shared" si="5"/>
        <v>14.220000000000027</v>
      </c>
      <c r="O22" s="13">
        <f t="shared" si="6"/>
        <v>195.6400000000001</v>
      </c>
      <c r="P22" s="13">
        <f t="shared" si="7"/>
        <v>230.53999999999996</v>
      </c>
      <c r="R22">
        <v>1609</v>
      </c>
      <c r="S22">
        <f t="shared" si="8"/>
        <v>1079</v>
      </c>
      <c r="T22">
        <v>2688</v>
      </c>
      <c r="U22">
        <f t="shared" si="9"/>
        <v>62</v>
      </c>
      <c r="V22">
        <v>2750</v>
      </c>
      <c r="W22" s="12">
        <f t="shared" si="10"/>
        <v>-215.32999999999993</v>
      </c>
      <c r="X22" s="13">
        <f t="shared" si="11"/>
        <v>49.75</v>
      </c>
      <c r="Y22" s="13">
        <f t="shared" si="12"/>
        <v>54.570000000000164</v>
      </c>
      <c r="AA22">
        <v>3750</v>
      </c>
      <c r="AB22">
        <f t="shared" si="13"/>
        <v>1422</v>
      </c>
      <c r="AC22">
        <v>5172</v>
      </c>
      <c r="AD22">
        <f t="shared" si="14"/>
        <v>47</v>
      </c>
      <c r="AE22">
        <v>5219</v>
      </c>
      <c r="AF22" s="13">
        <f t="shared" si="15"/>
        <v>30</v>
      </c>
      <c r="AG22" s="13">
        <f t="shared" si="16"/>
        <v>-210.3100000000004</v>
      </c>
      <c r="AH22" s="13">
        <f t="shared" si="17"/>
        <v>-191.43000000000029</v>
      </c>
      <c r="AJ22">
        <v>6734</v>
      </c>
      <c r="AK22">
        <f t="shared" si="18"/>
        <v>1563</v>
      </c>
      <c r="AL22">
        <v>8297</v>
      </c>
      <c r="AM22">
        <f t="shared" si="19"/>
        <v>62</v>
      </c>
      <c r="AN22">
        <v>8359</v>
      </c>
      <c r="AO22" s="13">
        <f t="shared" si="20"/>
        <v>64.079999999999927</v>
      </c>
      <c r="AP22" s="13">
        <f t="shared" si="21"/>
        <v>-109.76000000000022</v>
      </c>
      <c r="AQ22" s="13">
        <f t="shared" si="22"/>
        <v>-101.35000000000036</v>
      </c>
      <c r="AS22">
        <v>31219</v>
      </c>
      <c r="AT22">
        <f t="shared" si="23"/>
        <v>1781</v>
      </c>
      <c r="AU22">
        <v>33000</v>
      </c>
      <c r="AV22" s="18">
        <f t="shared" si="24"/>
        <v>93</v>
      </c>
      <c r="AW22" s="18">
        <v>33093</v>
      </c>
      <c r="AX22" s="13">
        <f t="shared" si="25"/>
        <v>-21.389999999999418</v>
      </c>
      <c r="AY22" s="13">
        <f t="shared" si="26"/>
        <v>324.16000000000349</v>
      </c>
      <c r="AZ22" s="13">
        <f t="shared" si="27"/>
        <v>356.66999999999825</v>
      </c>
      <c r="BB22">
        <v>61578</v>
      </c>
      <c r="BC22">
        <f t="shared" si="28"/>
        <v>2547</v>
      </c>
      <c r="BD22">
        <v>64125</v>
      </c>
      <c r="BE22">
        <f t="shared" si="29"/>
        <v>63</v>
      </c>
      <c r="BF22">
        <v>64188</v>
      </c>
      <c r="BG22" s="13">
        <f t="shared" si="30"/>
        <v>262.47000000000116</v>
      </c>
      <c r="BH22" s="13">
        <f t="shared" si="31"/>
        <v>552.7300000000032</v>
      </c>
      <c r="BI22" s="13">
        <f t="shared" si="32"/>
        <v>564.69000000000233</v>
      </c>
    </row>
    <row r="23" spans="2:61">
      <c r="B23">
        <v>734</v>
      </c>
      <c r="C23">
        <v>2515</v>
      </c>
      <c r="D23">
        <v>2594</v>
      </c>
      <c r="E23">
        <f t="shared" si="0"/>
        <v>9.1200000000000045</v>
      </c>
      <c r="F23" s="5">
        <f t="shared" si="1"/>
        <v>-582.88000000000011</v>
      </c>
      <c r="G23" s="5">
        <f t="shared" si="2"/>
        <v>-597.59999999999991</v>
      </c>
      <c r="I23">
        <v>782</v>
      </c>
      <c r="J23">
        <f t="shared" si="3"/>
        <v>936</v>
      </c>
      <c r="K23">
        <v>1718</v>
      </c>
      <c r="L23">
        <f t="shared" si="4"/>
        <v>48</v>
      </c>
      <c r="M23">
        <v>1766</v>
      </c>
      <c r="N23" s="13">
        <f t="shared" si="5"/>
        <v>29.220000000000027</v>
      </c>
      <c r="O23" s="13">
        <f t="shared" si="6"/>
        <v>117.6400000000001</v>
      </c>
      <c r="P23" s="13">
        <f t="shared" si="7"/>
        <v>136.53999999999996</v>
      </c>
      <c r="R23">
        <v>1312</v>
      </c>
      <c r="S23" s="5">
        <f t="shared" si="8"/>
        <v>2016</v>
      </c>
      <c r="T23">
        <v>3328</v>
      </c>
      <c r="U23" s="5">
        <f t="shared" si="9"/>
        <v>297</v>
      </c>
      <c r="V23">
        <v>3625</v>
      </c>
      <c r="W23" s="13">
        <f t="shared" si="10"/>
        <v>81.670000000000073</v>
      </c>
      <c r="X23" s="13">
        <f t="shared" si="11"/>
        <v>-590.25</v>
      </c>
      <c r="Y23" s="13">
        <f t="shared" si="12"/>
        <v>-820.42999999999984</v>
      </c>
      <c r="AA23">
        <v>3735</v>
      </c>
      <c r="AB23">
        <f t="shared" si="13"/>
        <v>1046</v>
      </c>
      <c r="AC23">
        <v>4781</v>
      </c>
      <c r="AD23">
        <f t="shared" si="14"/>
        <v>47</v>
      </c>
      <c r="AE23">
        <v>4828</v>
      </c>
      <c r="AF23" s="13">
        <f t="shared" si="15"/>
        <v>45</v>
      </c>
      <c r="AG23" s="13">
        <f t="shared" si="16"/>
        <v>180.6899999999996</v>
      </c>
      <c r="AH23" s="13">
        <f t="shared" si="17"/>
        <v>199.56999999999971</v>
      </c>
      <c r="AJ23">
        <v>6672</v>
      </c>
      <c r="AK23">
        <f t="shared" si="18"/>
        <v>1390</v>
      </c>
      <c r="AL23">
        <v>8062</v>
      </c>
      <c r="AM23">
        <f t="shared" si="19"/>
        <v>48</v>
      </c>
      <c r="AN23">
        <v>8110</v>
      </c>
      <c r="AO23" s="13">
        <f t="shared" si="20"/>
        <v>126.07999999999993</v>
      </c>
      <c r="AP23" s="13">
        <f t="shared" si="21"/>
        <v>125.23999999999978</v>
      </c>
      <c r="AQ23" s="13">
        <f t="shared" si="22"/>
        <v>147.64999999999964</v>
      </c>
      <c r="AS23">
        <v>31110</v>
      </c>
      <c r="AT23">
        <f t="shared" si="23"/>
        <v>1968</v>
      </c>
      <c r="AU23">
        <v>33078</v>
      </c>
      <c r="AV23" s="18">
        <f t="shared" si="24"/>
        <v>63</v>
      </c>
      <c r="AW23" s="18">
        <v>33141</v>
      </c>
      <c r="AX23" s="13">
        <f t="shared" si="25"/>
        <v>87.610000000000582</v>
      </c>
      <c r="AY23" s="13">
        <f t="shared" si="26"/>
        <v>246.16000000000349</v>
      </c>
      <c r="AZ23" s="13">
        <f t="shared" si="27"/>
        <v>308.66999999999825</v>
      </c>
      <c r="BB23">
        <v>61781</v>
      </c>
      <c r="BC23">
        <f t="shared" si="28"/>
        <v>2547</v>
      </c>
      <c r="BD23">
        <v>64328</v>
      </c>
      <c r="BE23">
        <f t="shared" si="29"/>
        <v>32</v>
      </c>
      <c r="BF23">
        <v>64360</v>
      </c>
      <c r="BG23" s="13">
        <f t="shared" si="30"/>
        <v>59.470000000001164</v>
      </c>
      <c r="BH23" s="13">
        <f t="shared" si="31"/>
        <v>349.7300000000032</v>
      </c>
      <c r="BI23" s="13">
        <f t="shared" si="32"/>
        <v>392.69000000000233</v>
      </c>
    </row>
    <row r="24" spans="2:61">
      <c r="B24">
        <v>812</v>
      </c>
      <c r="C24">
        <v>1812</v>
      </c>
      <c r="D24">
        <v>1859</v>
      </c>
      <c r="E24">
        <f t="shared" si="0"/>
        <v>-68.88</v>
      </c>
      <c r="F24">
        <f t="shared" si="1"/>
        <v>120.11999999999989</v>
      </c>
      <c r="G24">
        <f t="shared" si="2"/>
        <v>137.40000000000009</v>
      </c>
      <c r="I24">
        <v>844</v>
      </c>
      <c r="J24">
        <f t="shared" si="3"/>
        <v>1140</v>
      </c>
      <c r="K24">
        <v>1984</v>
      </c>
      <c r="L24">
        <f t="shared" si="4"/>
        <v>63</v>
      </c>
      <c r="M24">
        <v>2047</v>
      </c>
      <c r="N24" s="13">
        <f t="shared" si="5"/>
        <v>-32.779999999999973</v>
      </c>
      <c r="O24" s="13">
        <f t="shared" si="6"/>
        <v>-148.3599999999999</v>
      </c>
      <c r="P24" s="13">
        <f t="shared" si="7"/>
        <v>-144.46000000000004</v>
      </c>
      <c r="R24">
        <v>1328</v>
      </c>
      <c r="S24">
        <f t="shared" si="8"/>
        <v>860</v>
      </c>
      <c r="T24">
        <v>2188</v>
      </c>
      <c r="U24">
        <f t="shared" si="9"/>
        <v>47</v>
      </c>
      <c r="V24">
        <v>2235</v>
      </c>
      <c r="W24" s="13">
        <f t="shared" si="10"/>
        <v>65.670000000000073</v>
      </c>
      <c r="X24" s="13">
        <f t="shared" si="11"/>
        <v>549.75</v>
      </c>
      <c r="Y24" s="13">
        <f t="shared" si="12"/>
        <v>569.57000000000016</v>
      </c>
      <c r="AA24">
        <v>3781</v>
      </c>
      <c r="AB24">
        <f t="shared" si="13"/>
        <v>1047</v>
      </c>
      <c r="AC24">
        <v>4828</v>
      </c>
      <c r="AD24">
        <f t="shared" si="14"/>
        <v>47</v>
      </c>
      <c r="AE24">
        <v>4875</v>
      </c>
      <c r="AF24" s="13">
        <f t="shared" si="15"/>
        <v>-1</v>
      </c>
      <c r="AG24" s="13">
        <f t="shared" si="16"/>
        <v>133.6899999999996</v>
      </c>
      <c r="AH24" s="13">
        <f t="shared" si="17"/>
        <v>152.56999999999971</v>
      </c>
      <c r="AJ24">
        <v>6781</v>
      </c>
      <c r="AK24">
        <f t="shared" si="18"/>
        <v>1438</v>
      </c>
      <c r="AL24">
        <v>8219</v>
      </c>
      <c r="AM24">
        <f t="shared" si="19"/>
        <v>62</v>
      </c>
      <c r="AN24">
        <v>8281</v>
      </c>
      <c r="AO24" s="13">
        <f t="shared" si="20"/>
        <v>17.079999999999927</v>
      </c>
      <c r="AP24" s="13">
        <f t="shared" si="21"/>
        <v>-31.760000000000218</v>
      </c>
      <c r="AQ24" s="13">
        <f t="shared" si="22"/>
        <v>-23.350000000000364</v>
      </c>
      <c r="AS24">
        <v>31062</v>
      </c>
      <c r="AT24">
        <f t="shared" si="23"/>
        <v>2000</v>
      </c>
      <c r="AU24">
        <v>33062</v>
      </c>
      <c r="AV24" s="18">
        <f t="shared" si="24"/>
        <v>47</v>
      </c>
      <c r="AW24" s="18">
        <v>33109</v>
      </c>
      <c r="AX24" s="13">
        <f t="shared" si="25"/>
        <v>135.61000000000058</v>
      </c>
      <c r="AY24" s="13">
        <f t="shared" si="26"/>
        <v>262.16000000000349</v>
      </c>
      <c r="AZ24" s="13">
        <f t="shared" si="27"/>
        <v>340.66999999999825</v>
      </c>
      <c r="BB24">
        <v>61734</v>
      </c>
      <c r="BC24">
        <f t="shared" si="28"/>
        <v>2719</v>
      </c>
      <c r="BD24">
        <v>64453</v>
      </c>
      <c r="BE24">
        <f t="shared" si="29"/>
        <v>32</v>
      </c>
      <c r="BF24">
        <v>64485</v>
      </c>
      <c r="BG24" s="13">
        <f t="shared" si="30"/>
        <v>106.47000000000116</v>
      </c>
      <c r="BH24" s="13">
        <f t="shared" si="31"/>
        <v>224.7300000000032</v>
      </c>
      <c r="BI24" s="13">
        <f t="shared" si="32"/>
        <v>267.69000000000233</v>
      </c>
    </row>
    <row r="25" spans="2:61">
      <c r="B25">
        <v>734</v>
      </c>
      <c r="C25">
        <v>1859</v>
      </c>
      <c r="D25">
        <v>1938</v>
      </c>
      <c r="E25">
        <f t="shared" si="0"/>
        <v>9.1200000000000045</v>
      </c>
      <c r="F25">
        <f t="shared" si="1"/>
        <v>73.119999999999891</v>
      </c>
      <c r="G25">
        <f t="shared" si="2"/>
        <v>58.400000000000091</v>
      </c>
      <c r="I25">
        <v>797</v>
      </c>
      <c r="J25">
        <f t="shared" si="3"/>
        <v>953</v>
      </c>
      <c r="K25">
        <v>1750</v>
      </c>
      <c r="L25" s="5">
        <f t="shared" si="4"/>
        <v>172</v>
      </c>
      <c r="M25">
        <v>1922</v>
      </c>
      <c r="N25" s="13">
        <f t="shared" si="5"/>
        <v>14.220000000000027</v>
      </c>
      <c r="O25" s="13">
        <f t="shared" si="6"/>
        <v>85.6400000000001</v>
      </c>
      <c r="P25" s="13">
        <f t="shared" si="7"/>
        <v>-19.460000000000036</v>
      </c>
      <c r="R25">
        <v>1359</v>
      </c>
      <c r="S25">
        <f t="shared" si="8"/>
        <v>938</v>
      </c>
      <c r="T25">
        <v>2297</v>
      </c>
      <c r="U25">
        <f t="shared" si="9"/>
        <v>47</v>
      </c>
      <c r="V25">
        <v>2344</v>
      </c>
      <c r="W25" s="13">
        <f t="shared" si="10"/>
        <v>34.670000000000073</v>
      </c>
      <c r="X25" s="13">
        <f t="shared" si="11"/>
        <v>440.75</v>
      </c>
      <c r="Y25" s="13">
        <f t="shared" si="12"/>
        <v>460.57000000000016</v>
      </c>
      <c r="AA25">
        <v>3703</v>
      </c>
      <c r="AB25">
        <f t="shared" si="13"/>
        <v>1094</v>
      </c>
      <c r="AC25">
        <v>4797</v>
      </c>
      <c r="AD25">
        <f t="shared" si="14"/>
        <v>47</v>
      </c>
      <c r="AE25">
        <v>4844</v>
      </c>
      <c r="AF25" s="13">
        <f t="shared" si="15"/>
        <v>77</v>
      </c>
      <c r="AG25" s="13">
        <f t="shared" si="16"/>
        <v>164.6899999999996</v>
      </c>
      <c r="AH25" s="13">
        <f t="shared" si="17"/>
        <v>183.56999999999971</v>
      </c>
      <c r="AJ25">
        <v>6703</v>
      </c>
      <c r="AK25">
        <f t="shared" si="18"/>
        <v>1422</v>
      </c>
      <c r="AL25">
        <v>8125</v>
      </c>
      <c r="AM25">
        <f t="shared" si="19"/>
        <v>63</v>
      </c>
      <c r="AN25">
        <v>8188</v>
      </c>
      <c r="AO25" s="13">
        <f t="shared" si="20"/>
        <v>95.079999999999927</v>
      </c>
      <c r="AP25" s="13">
        <f t="shared" si="21"/>
        <v>62.239999999999782</v>
      </c>
      <c r="AQ25" s="13">
        <f t="shared" si="22"/>
        <v>69.649999999999636</v>
      </c>
      <c r="AS25">
        <v>31141</v>
      </c>
      <c r="AT25">
        <f t="shared" si="23"/>
        <v>1797</v>
      </c>
      <c r="AU25">
        <v>32938</v>
      </c>
      <c r="AV25" s="18">
        <f t="shared" si="24"/>
        <v>78</v>
      </c>
      <c r="AW25" s="18">
        <v>33016</v>
      </c>
      <c r="AX25" s="13">
        <f t="shared" si="25"/>
        <v>56.610000000000582</v>
      </c>
      <c r="AY25" s="13">
        <f t="shared" si="26"/>
        <v>386.16000000000349</v>
      </c>
      <c r="AZ25" s="13">
        <f t="shared" si="27"/>
        <v>433.66999999999825</v>
      </c>
      <c r="BB25">
        <v>61859</v>
      </c>
      <c r="BC25">
        <f t="shared" si="28"/>
        <v>3016</v>
      </c>
      <c r="BD25">
        <v>64875</v>
      </c>
      <c r="BE25">
        <f t="shared" si="29"/>
        <v>47</v>
      </c>
      <c r="BF25">
        <v>64922</v>
      </c>
      <c r="BG25" s="13">
        <f t="shared" si="30"/>
        <v>-18.529999999998836</v>
      </c>
      <c r="BH25" s="13">
        <f t="shared" si="31"/>
        <v>-197.2699999999968</v>
      </c>
      <c r="BI25" s="13">
        <f t="shared" si="32"/>
        <v>-169.30999999999767</v>
      </c>
    </row>
    <row r="26" spans="2:61">
      <c r="B26">
        <v>813</v>
      </c>
      <c r="C26">
        <v>1859</v>
      </c>
      <c r="D26">
        <v>1938</v>
      </c>
      <c r="E26">
        <f t="shared" si="0"/>
        <v>-69.88</v>
      </c>
      <c r="F26">
        <f t="shared" si="1"/>
        <v>73.119999999999891</v>
      </c>
      <c r="G26">
        <f t="shared" si="2"/>
        <v>58.400000000000091</v>
      </c>
      <c r="I26">
        <v>828</v>
      </c>
      <c r="J26">
        <f t="shared" si="3"/>
        <v>782</v>
      </c>
      <c r="K26">
        <v>1610</v>
      </c>
      <c r="L26">
        <f t="shared" si="4"/>
        <v>30</v>
      </c>
      <c r="M26">
        <v>1640</v>
      </c>
      <c r="N26" s="13">
        <f t="shared" si="5"/>
        <v>-16.779999999999973</v>
      </c>
      <c r="O26" s="13">
        <f t="shared" si="6"/>
        <v>225.6400000000001</v>
      </c>
      <c r="P26" s="13">
        <f t="shared" si="7"/>
        <v>262.53999999999996</v>
      </c>
      <c r="R26">
        <v>1328</v>
      </c>
      <c r="S26">
        <f t="shared" si="8"/>
        <v>1062</v>
      </c>
      <c r="T26">
        <v>2390</v>
      </c>
      <c r="U26">
        <f t="shared" si="9"/>
        <v>63</v>
      </c>
      <c r="V26">
        <v>2453</v>
      </c>
      <c r="W26" s="13">
        <f t="shared" si="10"/>
        <v>65.670000000000073</v>
      </c>
      <c r="X26" s="13">
        <f t="shared" si="11"/>
        <v>347.75</v>
      </c>
      <c r="Y26" s="13">
        <f t="shared" si="12"/>
        <v>351.57000000000016</v>
      </c>
      <c r="AA26">
        <v>3734</v>
      </c>
      <c r="AB26">
        <f t="shared" si="13"/>
        <v>1328</v>
      </c>
      <c r="AC26">
        <v>5062</v>
      </c>
      <c r="AD26">
        <f t="shared" si="14"/>
        <v>47</v>
      </c>
      <c r="AE26">
        <v>5109</v>
      </c>
      <c r="AF26" s="13">
        <f t="shared" si="15"/>
        <v>46</v>
      </c>
      <c r="AG26" s="13">
        <f t="shared" si="16"/>
        <v>-100.3100000000004</v>
      </c>
      <c r="AH26" s="13">
        <f t="shared" si="17"/>
        <v>-81.430000000000291</v>
      </c>
      <c r="AJ26">
        <v>6922</v>
      </c>
      <c r="AK26" s="5">
        <f t="shared" si="18"/>
        <v>2015</v>
      </c>
      <c r="AL26">
        <v>8937</v>
      </c>
      <c r="AM26">
        <f t="shared" si="19"/>
        <v>79</v>
      </c>
      <c r="AN26">
        <v>9016</v>
      </c>
      <c r="AO26" s="13">
        <f t="shared" si="20"/>
        <v>-123.92000000000007</v>
      </c>
      <c r="AP26" s="12">
        <f t="shared" si="21"/>
        <v>-749.76000000000022</v>
      </c>
      <c r="AQ26" s="12">
        <f t="shared" si="22"/>
        <v>-758.35000000000036</v>
      </c>
      <c r="AS26">
        <v>31204</v>
      </c>
      <c r="AT26">
        <f t="shared" si="23"/>
        <v>1781</v>
      </c>
      <c r="AU26">
        <v>32985</v>
      </c>
      <c r="AV26" s="18">
        <f t="shared" si="24"/>
        <v>46</v>
      </c>
      <c r="AW26" s="18">
        <v>33031</v>
      </c>
      <c r="AX26" s="13">
        <f t="shared" si="25"/>
        <v>-6.3899999999994179</v>
      </c>
      <c r="AY26" s="13">
        <f t="shared" si="26"/>
        <v>339.16000000000349</v>
      </c>
      <c r="AZ26" s="13">
        <f t="shared" si="27"/>
        <v>418.66999999999825</v>
      </c>
      <c r="BB26">
        <v>61687</v>
      </c>
      <c r="BC26">
        <f t="shared" si="28"/>
        <v>2766</v>
      </c>
      <c r="BD26">
        <v>64453</v>
      </c>
      <c r="BE26">
        <f t="shared" si="29"/>
        <v>78</v>
      </c>
      <c r="BF26">
        <v>64531</v>
      </c>
      <c r="BG26" s="13">
        <f t="shared" si="30"/>
        <v>153.47000000000116</v>
      </c>
      <c r="BH26" s="13">
        <f t="shared" si="31"/>
        <v>224.7300000000032</v>
      </c>
      <c r="BI26" s="13">
        <f t="shared" si="32"/>
        <v>221.69000000000233</v>
      </c>
    </row>
    <row r="27" spans="2:61">
      <c r="B27">
        <v>750</v>
      </c>
      <c r="C27">
        <v>2360</v>
      </c>
      <c r="D27">
        <v>2437</v>
      </c>
      <c r="E27" s="7">
        <f t="shared" si="0"/>
        <v>-6.8799999999999955</v>
      </c>
      <c r="F27">
        <f t="shared" si="1"/>
        <v>-427.88000000000011</v>
      </c>
      <c r="G27">
        <f t="shared" si="2"/>
        <v>-440.59999999999991</v>
      </c>
      <c r="I27">
        <v>860</v>
      </c>
      <c r="J27">
        <f t="shared" si="3"/>
        <v>844</v>
      </c>
      <c r="K27">
        <v>1704</v>
      </c>
      <c r="L27">
        <f t="shared" si="4"/>
        <v>61</v>
      </c>
      <c r="M27">
        <v>1765</v>
      </c>
      <c r="N27" s="13">
        <f t="shared" si="5"/>
        <v>-48.779999999999973</v>
      </c>
      <c r="O27" s="13">
        <f t="shared" si="6"/>
        <v>131.6400000000001</v>
      </c>
      <c r="P27" s="13">
        <f t="shared" si="7"/>
        <v>137.53999999999996</v>
      </c>
      <c r="R27">
        <v>1297</v>
      </c>
      <c r="S27" s="5">
        <f t="shared" si="8"/>
        <v>3266</v>
      </c>
      <c r="T27">
        <v>4563</v>
      </c>
      <c r="U27">
        <f t="shared" si="9"/>
        <v>46</v>
      </c>
      <c r="V27">
        <v>4609</v>
      </c>
      <c r="W27" s="13">
        <f t="shared" si="10"/>
        <v>96.670000000000073</v>
      </c>
      <c r="X27" s="12">
        <f t="shared" si="11"/>
        <v>-1825.25</v>
      </c>
      <c r="Y27" s="12">
        <f t="shared" si="12"/>
        <v>-1804.4299999999998</v>
      </c>
      <c r="AA27">
        <v>3718</v>
      </c>
      <c r="AB27">
        <f t="shared" si="13"/>
        <v>1266</v>
      </c>
      <c r="AC27">
        <v>4984</v>
      </c>
      <c r="AD27">
        <f t="shared" si="14"/>
        <v>109</v>
      </c>
      <c r="AE27">
        <v>5093</v>
      </c>
      <c r="AF27" s="13">
        <f t="shared" si="15"/>
        <v>62</v>
      </c>
      <c r="AG27" s="13">
        <f t="shared" si="16"/>
        <v>-22.3100000000004</v>
      </c>
      <c r="AH27" s="13">
        <f t="shared" si="17"/>
        <v>-65.430000000000291</v>
      </c>
      <c r="AJ27">
        <v>6937</v>
      </c>
      <c r="AK27">
        <f t="shared" si="18"/>
        <v>1313</v>
      </c>
      <c r="AL27">
        <v>8250</v>
      </c>
      <c r="AM27">
        <f t="shared" si="19"/>
        <v>47</v>
      </c>
      <c r="AN27">
        <v>8297</v>
      </c>
      <c r="AO27" s="13">
        <f t="shared" si="20"/>
        <v>-138.92000000000007</v>
      </c>
      <c r="AP27" s="13">
        <f t="shared" si="21"/>
        <v>-62.760000000000218</v>
      </c>
      <c r="AQ27" s="13">
        <f t="shared" si="22"/>
        <v>-39.350000000000364</v>
      </c>
      <c r="AS27">
        <v>31266</v>
      </c>
      <c r="AT27">
        <f t="shared" si="23"/>
        <v>1890</v>
      </c>
      <c r="AU27">
        <v>33156</v>
      </c>
      <c r="AV27" s="18">
        <f t="shared" si="24"/>
        <v>47</v>
      </c>
      <c r="AW27" s="18">
        <v>33203</v>
      </c>
      <c r="AX27" s="13">
        <f t="shared" si="25"/>
        <v>-68.389999999999418</v>
      </c>
      <c r="AY27" s="13">
        <f t="shared" si="26"/>
        <v>168.16000000000349</v>
      </c>
      <c r="AZ27" s="13">
        <f t="shared" si="27"/>
        <v>246.66999999999825</v>
      </c>
      <c r="BB27">
        <v>61532</v>
      </c>
      <c r="BC27">
        <f t="shared" si="28"/>
        <v>3171</v>
      </c>
      <c r="BD27">
        <v>64703</v>
      </c>
      <c r="BE27">
        <f t="shared" si="29"/>
        <v>62</v>
      </c>
      <c r="BF27">
        <v>64765</v>
      </c>
      <c r="BG27" s="13">
        <f t="shared" si="30"/>
        <v>308.47000000000116</v>
      </c>
      <c r="BH27" s="13">
        <f t="shared" si="31"/>
        <v>-25.269999999996799</v>
      </c>
      <c r="BI27" s="13">
        <f t="shared" si="32"/>
        <v>-12.309999999997672</v>
      </c>
    </row>
    <row r="28" spans="2:61">
      <c r="B28">
        <v>687</v>
      </c>
      <c r="C28">
        <v>2438</v>
      </c>
      <c r="D28">
        <v>2515</v>
      </c>
      <c r="E28">
        <f t="shared" si="0"/>
        <v>56.120000000000005</v>
      </c>
      <c r="F28" s="5">
        <f t="shared" si="1"/>
        <v>-505.88000000000011</v>
      </c>
      <c r="G28" s="5">
        <f t="shared" si="2"/>
        <v>-518.59999999999991</v>
      </c>
      <c r="I28">
        <v>844</v>
      </c>
      <c r="J28">
        <f t="shared" si="3"/>
        <v>859</v>
      </c>
      <c r="K28">
        <v>1703</v>
      </c>
      <c r="L28">
        <f t="shared" si="4"/>
        <v>63</v>
      </c>
      <c r="M28">
        <v>1766</v>
      </c>
      <c r="N28" s="13">
        <f t="shared" si="5"/>
        <v>-32.779999999999973</v>
      </c>
      <c r="O28" s="13">
        <f t="shared" si="6"/>
        <v>132.6400000000001</v>
      </c>
      <c r="P28" s="13">
        <f t="shared" si="7"/>
        <v>136.53999999999996</v>
      </c>
      <c r="R28">
        <v>1343</v>
      </c>
      <c r="S28">
        <f t="shared" si="8"/>
        <v>829</v>
      </c>
      <c r="T28">
        <v>2172</v>
      </c>
      <c r="U28">
        <f t="shared" si="9"/>
        <v>78</v>
      </c>
      <c r="V28">
        <v>2250</v>
      </c>
      <c r="W28" s="13">
        <f t="shared" si="10"/>
        <v>50.670000000000073</v>
      </c>
      <c r="X28" s="13">
        <f t="shared" si="11"/>
        <v>565.75</v>
      </c>
      <c r="Y28" s="13">
        <f t="shared" si="12"/>
        <v>554.57000000000016</v>
      </c>
      <c r="AA28">
        <v>3766</v>
      </c>
      <c r="AB28" s="5">
        <f t="shared" si="13"/>
        <v>1812</v>
      </c>
      <c r="AC28">
        <v>5578</v>
      </c>
      <c r="AD28">
        <f t="shared" si="14"/>
        <v>62</v>
      </c>
      <c r="AE28">
        <v>5640</v>
      </c>
      <c r="AF28" s="13">
        <f t="shared" si="15"/>
        <v>14</v>
      </c>
      <c r="AG28" s="12">
        <f t="shared" si="16"/>
        <v>-616.3100000000004</v>
      </c>
      <c r="AH28" s="12">
        <f t="shared" si="17"/>
        <v>-612.43000000000029</v>
      </c>
      <c r="AJ28">
        <v>6719</v>
      </c>
      <c r="AK28">
        <f t="shared" si="18"/>
        <v>1890</v>
      </c>
      <c r="AL28">
        <v>8609</v>
      </c>
      <c r="AM28">
        <f t="shared" si="19"/>
        <v>47</v>
      </c>
      <c r="AN28">
        <v>8656</v>
      </c>
      <c r="AO28" s="13">
        <f t="shared" si="20"/>
        <v>79.079999999999927</v>
      </c>
      <c r="AP28" s="13">
        <f t="shared" si="21"/>
        <v>-421.76000000000022</v>
      </c>
      <c r="AQ28" s="13">
        <f t="shared" si="22"/>
        <v>-398.35000000000036</v>
      </c>
      <c r="AS28">
        <v>31109</v>
      </c>
      <c r="AT28">
        <f t="shared" si="23"/>
        <v>1828</v>
      </c>
      <c r="AU28">
        <v>32937</v>
      </c>
      <c r="AV28" s="18">
        <f t="shared" si="24"/>
        <v>79</v>
      </c>
      <c r="AW28" s="18">
        <v>33016</v>
      </c>
      <c r="AX28" s="13">
        <f t="shared" si="25"/>
        <v>88.610000000000582</v>
      </c>
      <c r="AY28" s="13">
        <f t="shared" si="26"/>
        <v>387.16000000000349</v>
      </c>
      <c r="AZ28" s="13">
        <f t="shared" si="27"/>
        <v>433.66999999999825</v>
      </c>
      <c r="BB28">
        <v>61766</v>
      </c>
      <c r="BC28">
        <f t="shared" si="28"/>
        <v>2640</v>
      </c>
      <c r="BD28">
        <v>64406</v>
      </c>
      <c r="BE28" s="5">
        <f t="shared" si="29"/>
        <v>203</v>
      </c>
      <c r="BF28">
        <v>64609</v>
      </c>
      <c r="BG28" s="13">
        <f t="shared" si="30"/>
        <v>74.470000000001164</v>
      </c>
      <c r="BH28" s="13">
        <f t="shared" si="31"/>
        <v>271.7300000000032</v>
      </c>
      <c r="BI28" s="13">
        <f t="shared" si="32"/>
        <v>143.69000000000233</v>
      </c>
    </row>
    <row r="29" spans="2:61">
      <c r="B29">
        <v>766</v>
      </c>
      <c r="C29">
        <v>2171</v>
      </c>
      <c r="D29">
        <v>2235</v>
      </c>
      <c r="E29">
        <f t="shared" si="0"/>
        <v>-22.879999999999995</v>
      </c>
      <c r="F29">
        <f t="shared" si="1"/>
        <v>-238.88000000000011</v>
      </c>
      <c r="G29">
        <f t="shared" si="2"/>
        <v>-238.59999999999991</v>
      </c>
      <c r="I29">
        <v>812</v>
      </c>
      <c r="J29">
        <f t="shared" si="3"/>
        <v>922</v>
      </c>
      <c r="K29">
        <v>1734</v>
      </c>
      <c r="L29">
        <f t="shared" si="4"/>
        <v>94</v>
      </c>
      <c r="M29">
        <v>1828</v>
      </c>
      <c r="N29" s="13">
        <f t="shared" si="5"/>
        <v>-0.77999999999997272</v>
      </c>
      <c r="O29" s="13">
        <f t="shared" si="6"/>
        <v>101.6400000000001</v>
      </c>
      <c r="P29" s="13">
        <f t="shared" si="7"/>
        <v>74.539999999999964</v>
      </c>
      <c r="R29">
        <v>1234</v>
      </c>
      <c r="S29">
        <f t="shared" si="8"/>
        <v>813</v>
      </c>
      <c r="T29">
        <v>2047</v>
      </c>
      <c r="U29">
        <f t="shared" si="9"/>
        <v>62</v>
      </c>
      <c r="V29">
        <v>2109</v>
      </c>
      <c r="W29" s="13">
        <f t="shared" si="10"/>
        <v>159.67000000000007</v>
      </c>
      <c r="X29" s="13">
        <f t="shared" si="11"/>
        <v>690.75</v>
      </c>
      <c r="Y29" s="13">
        <f t="shared" si="12"/>
        <v>695.57000000000016</v>
      </c>
      <c r="AA29">
        <v>3765</v>
      </c>
      <c r="AB29">
        <f t="shared" si="13"/>
        <v>938</v>
      </c>
      <c r="AC29">
        <v>4703</v>
      </c>
      <c r="AD29">
        <f t="shared" si="14"/>
        <v>32</v>
      </c>
      <c r="AE29">
        <v>4735</v>
      </c>
      <c r="AF29" s="13">
        <f t="shared" si="15"/>
        <v>15</v>
      </c>
      <c r="AG29" s="13">
        <f t="shared" si="16"/>
        <v>258.6899999999996</v>
      </c>
      <c r="AH29" s="13">
        <f t="shared" si="17"/>
        <v>292.56999999999971</v>
      </c>
      <c r="AJ29">
        <v>6734</v>
      </c>
      <c r="AK29">
        <f t="shared" si="18"/>
        <v>1282</v>
      </c>
      <c r="AL29">
        <v>8016</v>
      </c>
      <c r="AM29">
        <f t="shared" si="19"/>
        <v>63</v>
      </c>
      <c r="AN29">
        <v>8079</v>
      </c>
      <c r="AO29" s="13">
        <f t="shared" si="20"/>
        <v>64.079999999999927</v>
      </c>
      <c r="AP29" s="13">
        <f t="shared" si="21"/>
        <v>171.23999999999978</v>
      </c>
      <c r="AQ29" s="13">
        <f t="shared" si="22"/>
        <v>178.64999999999964</v>
      </c>
      <c r="AS29">
        <v>31250</v>
      </c>
      <c r="AT29">
        <f t="shared" si="23"/>
        <v>1875</v>
      </c>
      <c r="AU29">
        <v>33125</v>
      </c>
      <c r="AV29" s="18">
        <f t="shared" si="24"/>
        <v>78</v>
      </c>
      <c r="AW29" s="18">
        <v>33203</v>
      </c>
      <c r="AX29" s="13">
        <f t="shared" si="25"/>
        <v>-52.389999999999418</v>
      </c>
      <c r="AY29" s="13">
        <f t="shared" si="26"/>
        <v>199.16000000000349</v>
      </c>
      <c r="AZ29" s="13">
        <f t="shared" si="27"/>
        <v>246.66999999999825</v>
      </c>
      <c r="BB29">
        <v>61625</v>
      </c>
      <c r="BC29">
        <f t="shared" si="28"/>
        <v>2438</v>
      </c>
      <c r="BD29">
        <v>64063</v>
      </c>
      <c r="BE29">
        <f t="shared" si="29"/>
        <v>46</v>
      </c>
      <c r="BF29">
        <v>64109</v>
      </c>
      <c r="BG29" s="13">
        <f t="shared" si="30"/>
        <v>215.47000000000116</v>
      </c>
      <c r="BH29" s="13">
        <f t="shared" si="31"/>
        <v>614.7300000000032</v>
      </c>
      <c r="BI29" s="13">
        <f t="shared" si="32"/>
        <v>643.69000000000233</v>
      </c>
    </row>
    <row r="30" spans="2:61">
      <c r="B30">
        <v>719</v>
      </c>
      <c r="C30">
        <v>1734</v>
      </c>
      <c r="D30">
        <v>1813</v>
      </c>
      <c r="E30">
        <f t="shared" si="0"/>
        <v>24.120000000000005</v>
      </c>
      <c r="F30">
        <f t="shared" si="1"/>
        <v>198.11999999999989</v>
      </c>
      <c r="G30">
        <f t="shared" si="2"/>
        <v>183.40000000000009</v>
      </c>
      <c r="I30">
        <v>860</v>
      </c>
      <c r="J30">
        <f t="shared" si="3"/>
        <v>952</v>
      </c>
      <c r="K30">
        <v>1812</v>
      </c>
      <c r="L30">
        <f t="shared" si="4"/>
        <v>48</v>
      </c>
      <c r="M30">
        <v>1860</v>
      </c>
      <c r="N30" s="13">
        <f t="shared" si="5"/>
        <v>-48.779999999999973</v>
      </c>
      <c r="O30" s="13">
        <f t="shared" si="6"/>
        <v>23.6400000000001</v>
      </c>
      <c r="P30" s="13">
        <f t="shared" si="7"/>
        <v>42.539999999999964</v>
      </c>
      <c r="R30">
        <v>1437</v>
      </c>
      <c r="S30">
        <f t="shared" si="8"/>
        <v>985</v>
      </c>
      <c r="T30">
        <v>2422</v>
      </c>
      <c r="U30">
        <f t="shared" si="9"/>
        <v>110</v>
      </c>
      <c r="V30">
        <v>2532</v>
      </c>
      <c r="W30" s="13">
        <f t="shared" si="10"/>
        <v>-43.329999999999927</v>
      </c>
      <c r="X30" s="13">
        <f t="shared" si="11"/>
        <v>315.75</v>
      </c>
      <c r="Y30" s="13">
        <f t="shared" si="12"/>
        <v>272.57000000000016</v>
      </c>
      <c r="AA30">
        <v>3750</v>
      </c>
      <c r="AB30">
        <f t="shared" si="13"/>
        <v>922</v>
      </c>
      <c r="AC30">
        <v>4672</v>
      </c>
      <c r="AD30">
        <f t="shared" si="14"/>
        <v>47</v>
      </c>
      <c r="AE30">
        <v>4719</v>
      </c>
      <c r="AF30" s="13">
        <f t="shared" si="15"/>
        <v>30</v>
      </c>
      <c r="AG30" s="13">
        <f t="shared" si="16"/>
        <v>289.6899999999996</v>
      </c>
      <c r="AH30" s="13">
        <f t="shared" si="17"/>
        <v>308.56999999999971</v>
      </c>
      <c r="AJ30">
        <v>6875</v>
      </c>
      <c r="AK30">
        <f t="shared" si="18"/>
        <v>1329</v>
      </c>
      <c r="AL30">
        <v>8204</v>
      </c>
      <c r="AM30">
        <f t="shared" si="19"/>
        <v>46</v>
      </c>
      <c r="AN30">
        <v>8250</v>
      </c>
      <c r="AO30" s="13">
        <f t="shared" si="20"/>
        <v>-76.920000000000073</v>
      </c>
      <c r="AP30" s="13">
        <f t="shared" si="21"/>
        <v>-16.760000000000218</v>
      </c>
      <c r="AQ30" s="13">
        <f t="shared" si="22"/>
        <v>7.6499999999996362</v>
      </c>
      <c r="AS30">
        <v>31188</v>
      </c>
      <c r="AT30">
        <f t="shared" si="23"/>
        <v>2016</v>
      </c>
      <c r="AU30">
        <v>33204</v>
      </c>
      <c r="AV30" s="18">
        <f t="shared" si="24"/>
        <v>46</v>
      </c>
      <c r="AW30" s="18">
        <v>33250</v>
      </c>
      <c r="AX30" s="13">
        <f t="shared" si="25"/>
        <v>9.6100000000005821</v>
      </c>
      <c r="AY30" s="13">
        <f t="shared" si="26"/>
        <v>120.16000000000349</v>
      </c>
      <c r="AZ30" s="13">
        <f t="shared" si="27"/>
        <v>199.66999999999825</v>
      </c>
      <c r="BB30">
        <v>61860</v>
      </c>
      <c r="BC30">
        <f t="shared" si="28"/>
        <v>2655</v>
      </c>
      <c r="BD30">
        <v>64515</v>
      </c>
      <c r="BE30">
        <f t="shared" si="29"/>
        <v>32</v>
      </c>
      <c r="BF30">
        <v>64547</v>
      </c>
      <c r="BG30" s="13">
        <f t="shared" si="30"/>
        <v>-19.529999999998836</v>
      </c>
      <c r="BH30" s="13">
        <f t="shared" si="31"/>
        <v>162.7300000000032</v>
      </c>
      <c r="BI30" s="13">
        <f t="shared" si="32"/>
        <v>205.69000000000233</v>
      </c>
    </row>
    <row r="31" spans="2:61">
      <c r="B31">
        <v>782</v>
      </c>
      <c r="C31">
        <v>1656</v>
      </c>
      <c r="D31">
        <v>1750</v>
      </c>
      <c r="E31">
        <f t="shared" si="0"/>
        <v>-38.879999999999995</v>
      </c>
      <c r="F31">
        <f t="shared" si="1"/>
        <v>276.11999999999989</v>
      </c>
      <c r="G31">
        <f t="shared" si="2"/>
        <v>246.40000000000009</v>
      </c>
      <c r="I31">
        <v>875</v>
      </c>
      <c r="J31">
        <f t="shared" si="3"/>
        <v>875</v>
      </c>
      <c r="K31">
        <v>1750</v>
      </c>
      <c r="L31">
        <f t="shared" si="4"/>
        <v>47</v>
      </c>
      <c r="M31">
        <v>1797</v>
      </c>
      <c r="N31" s="13">
        <f t="shared" si="5"/>
        <v>-63.779999999999973</v>
      </c>
      <c r="O31" s="13">
        <f t="shared" si="6"/>
        <v>85.6400000000001</v>
      </c>
      <c r="P31" s="13">
        <f t="shared" si="7"/>
        <v>105.53999999999996</v>
      </c>
      <c r="R31">
        <v>1485</v>
      </c>
      <c r="S31">
        <f t="shared" si="8"/>
        <v>906</v>
      </c>
      <c r="T31">
        <v>2391</v>
      </c>
      <c r="U31">
        <f t="shared" si="9"/>
        <v>62</v>
      </c>
      <c r="V31">
        <v>2453</v>
      </c>
      <c r="W31" s="13">
        <f t="shared" si="10"/>
        <v>-91.329999999999927</v>
      </c>
      <c r="X31" s="13">
        <f t="shared" si="11"/>
        <v>346.75</v>
      </c>
      <c r="Y31" s="13">
        <f t="shared" si="12"/>
        <v>351.57000000000016</v>
      </c>
      <c r="AA31">
        <v>3688</v>
      </c>
      <c r="AB31">
        <f t="shared" si="13"/>
        <v>922</v>
      </c>
      <c r="AC31">
        <v>4610</v>
      </c>
      <c r="AD31">
        <f t="shared" si="14"/>
        <v>46</v>
      </c>
      <c r="AE31">
        <v>4656</v>
      </c>
      <c r="AF31" s="13">
        <f t="shared" si="15"/>
        <v>92</v>
      </c>
      <c r="AG31" s="13">
        <f t="shared" si="16"/>
        <v>351.6899999999996</v>
      </c>
      <c r="AH31" s="13">
        <f t="shared" si="17"/>
        <v>371.56999999999971</v>
      </c>
      <c r="AJ31">
        <v>6656</v>
      </c>
      <c r="AK31">
        <f t="shared" si="18"/>
        <v>2172</v>
      </c>
      <c r="AL31">
        <v>8828</v>
      </c>
      <c r="AM31">
        <f t="shared" si="19"/>
        <v>94</v>
      </c>
      <c r="AN31">
        <v>8922</v>
      </c>
      <c r="AO31" s="13">
        <f t="shared" si="20"/>
        <v>142.07999999999993</v>
      </c>
      <c r="AP31" s="13">
        <f t="shared" si="21"/>
        <v>-640.76000000000022</v>
      </c>
      <c r="AQ31" s="13">
        <f t="shared" si="22"/>
        <v>-664.35000000000036</v>
      </c>
      <c r="AS31">
        <v>31250</v>
      </c>
      <c r="AT31">
        <f t="shared" si="23"/>
        <v>1875</v>
      </c>
      <c r="AU31">
        <v>33125</v>
      </c>
      <c r="AV31" s="18">
        <f t="shared" si="24"/>
        <v>31</v>
      </c>
      <c r="AW31" s="18">
        <v>33156</v>
      </c>
      <c r="AX31" s="13">
        <f t="shared" si="25"/>
        <v>-52.389999999999418</v>
      </c>
      <c r="AY31" s="13">
        <f t="shared" si="26"/>
        <v>199.16000000000349</v>
      </c>
      <c r="AZ31" s="13">
        <f t="shared" si="27"/>
        <v>293.66999999999825</v>
      </c>
      <c r="BB31">
        <v>61860</v>
      </c>
      <c r="BC31">
        <f t="shared" si="28"/>
        <v>2562</v>
      </c>
      <c r="BD31">
        <v>64422</v>
      </c>
      <c r="BE31">
        <f t="shared" si="29"/>
        <v>77</v>
      </c>
      <c r="BF31">
        <v>64499</v>
      </c>
      <c r="BG31" s="13">
        <f t="shared" si="30"/>
        <v>-19.529999999998836</v>
      </c>
      <c r="BH31" s="13">
        <f t="shared" si="31"/>
        <v>255.7300000000032</v>
      </c>
      <c r="BI31" s="13">
        <f t="shared" si="32"/>
        <v>253.69000000000233</v>
      </c>
    </row>
    <row r="32" spans="2:61">
      <c r="B32">
        <v>750</v>
      </c>
      <c r="C32">
        <v>2469</v>
      </c>
      <c r="D32">
        <v>2515</v>
      </c>
      <c r="E32">
        <f t="shared" si="0"/>
        <v>-6.8799999999999955</v>
      </c>
      <c r="F32" s="5">
        <f t="shared" si="1"/>
        <v>-536.88000000000011</v>
      </c>
      <c r="G32" s="5">
        <f t="shared" si="2"/>
        <v>-518.59999999999991</v>
      </c>
      <c r="I32">
        <v>828</v>
      </c>
      <c r="J32">
        <f t="shared" si="3"/>
        <v>1000</v>
      </c>
      <c r="K32">
        <v>1828</v>
      </c>
      <c r="L32">
        <f t="shared" si="4"/>
        <v>31</v>
      </c>
      <c r="M32">
        <v>1859</v>
      </c>
      <c r="N32" s="13">
        <f t="shared" si="5"/>
        <v>-16.779999999999973</v>
      </c>
      <c r="O32" s="13">
        <f t="shared" si="6"/>
        <v>7.6400000000001</v>
      </c>
      <c r="P32" s="13">
        <f t="shared" si="7"/>
        <v>43.539999999999964</v>
      </c>
      <c r="R32">
        <v>1375</v>
      </c>
      <c r="S32">
        <f t="shared" si="8"/>
        <v>1203</v>
      </c>
      <c r="T32">
        <v>2578</v>
      </c>
      <c r="U32">
        <f t="shared" si="9"/>
        <v>47</v>
      </c>
      <c r="V32">
        <v>2625</v>
      </c>
      <c r="W32" s="13">
        <f t="shared" si="10"/>
        <v>18.670000000000073</v>
      </c>
      <c r="X32" s="13">
        <f t="shared" si="11"/>
        <v>159.75</v>
      </c>
      <c r="Y32" s="13">
        <f t="shared" si="12"/>
        <v>179.57000000000016</v>
      </c>
      <c r="AA32">
        <v>3953</v>
      </c>
      <c r="AB32">
        <f t="shared" si="13"/>
        <v>1313</v>
      </c>
      <c r="AC32">
        <v>5266</v>
      </c>
      <c r="AD32">
        <f t="shared" si="14"/>
        <v>62</v>
      </c>
      <c r="AE32">
        <v>5328</v>
      </c>
      <c r="AF32" s="13">
        <f t="shared" si="15"/>
        <v>-173</v>
      </c>
      <c r="AG32" s="13">
        <f t="shared" si="16"/>
        <v>-304.3100000000004</v>
      </c>
      <c r="AH32" s="13">
        <f t="shared" si="17"/>
        <v>-300.43000000000029</v>
      </c>
      <c r="AJ32">
        <v>6750</v>
      </c>
      <c r="AK32">
        <f t="shared" si="18"/>
        <v>1328</v>
      </c>
      <c r="AL32">
        <v>8078</v>
      </c>
      <c r="AM32">
        <f t="shared" si="19"/>
        <v>110</v>
      </c>
      <c r="AN32">
        <v>8188</v>
      </c>
      <c r="AO32" s="13">
        <f t="shared" si="20"/>
        <v>48.079999999999927</v>
      </c>
      <c r="AP32" s="13">
        <f t="shared" si="21"/>
        <v>109.23999999999978</v>
      </c>
      <c r="AQ32" s="13">
        <f t="shared" si="22"/>
        <v>69.649999999999636</v>
      </c>
      <c r="AS32">
        <v>31219</v>
      </c>
      <c r="AT32">
        <f t="shared" si="23"/>
        <v>2484</v>
      </c>
      <c r="AU32">
        <v>33703</v>
      </c>
      <c r="AV32" s="18">
        <f t="shared" si="24"/>
        <v>31</v>
      </c>
      <c r="AW32" s="18">
        <v>33734</v>
      </c>
      <c r="AX32" s="13">
        <f t="shared" si="25"/>
        <v>-21.389999999999418</v>
      </c>
      <c r="AY32" s="13">
        <f t="shared" si="26"/>
        <v>-378.83999999999651</v>
      </c>
      <c r="AZ32" s="13">
        <f t="shared" si="27"/>
        <v>-284.33000000000175</v>
      </c>
      <c r="BB32">
        <v>61860</v>
      </c>
      <c r="BC32">
        <f t="shared" si="28"/>
        <v>2406</v>
      </c>
      <c r="BD32">
        <v>64266</v>
      </c>
      <c r="BE32">
        <f t="shared" si="29"/>
        <v>46</v>
      </c>
      <c r="BF32">
        <v>64312</v>
      </c>
      <c r="BG32" s="13">
        <f t="shared" si="30"/>
        <v>-19.529999999998836</v>
      </c>
      <c r="BH32" s="13">
        <f t="shared" si="31"/>
        <v>411.7300000000032</v>
      </c>
      <c r="BI32" s="13">
        <f t="shared" si="32"/>
        <v>440.69000000000233</v>
      </c>
    </row>
    <row r="33" spans="2:61">
      <c r="B33">
        <v>813</v>
      </c>
      <c r="C33">
        <v>1906</v>
      </c>
      <c r="D33">
        <v>1969</v>
      </c>
      <c r="E33">
        <f t="shared" si="0"/>
        <v>-69.88</v>
      </c>
      <c r="F33">
        <f t="shared" si="1"/>
        <v>26.119999999999891</v>
      </c>
      <c r="G33">
        <f t="shared" si="2"/>
        <v>27.400000000000091</v>
      </c>
      <c r="I33">
        <v>703</v>
      </c>
      <c r="J33">
        <f t="shared" si="3"/>
        <v>844</v>
      </c>
      <c r="K33">
        <v>1547</v>
      </c>
      <c r="L33">
        <f t="shared" si="4"/>
        <v>78</v>
      </c>
      <c r="M33">
        <v>1625</v>
      </c>
      <c r="N33" s="13">
        <f t="shared" si="5"/>
        <v>108.22000000000003</v>
      </c>
      <c r="O33" s="13">
        <f t="shared" si="6"/>
        <v>288.6400000000001</v>
      </c>
      <c r="P33" s="13">
        <f t="shared" si="7"/>
        <v>277.53999999999996</v>
      </c>
      <c r="R33">
        <v>1610</v>
      </c>
      <c r="S33">
        <f t="shared" si="8"/>
        <v>890</v>
      </c>
      <c r="T33">
        <v>2500</v>
      </c>
      <c r="U33">
        <f t="shared" si="9"/>
        <v>47</v>
      </c>
      <c r="V33">
        <v>2547</v>
      </c>
      <c r="W33" s="12">
        <f t="shared" si="10"/>
        <v>-216.32999999999993</v>
      </c>
      <c r="X33" s="13">
        <f t="shared" si="11"/>
        <v>237.75</v>
      </c>
      <c r="Y33" s="13">
        <f t="shared" si="12"/>
        <v>257.57000000000016</v>
      </c>
      <c r="AA33">
        <v>3766</v>
      </c>
      <c r="AB33" s="5">
        <f t="shared" si="13"/>
        <v>1890</v>
      </c>
      <c r="AC33">
        <v>5656</v>
      </c>
      <c r="AD33">
        <f t="shared" si="14"/>
        <v>47</v>
      </c>
      <c r="AE33">
        <v>5703</v>
      </c>
      <c r="AF33" s="13">
        <f t="shared" si="15"/>
        <v>14</v>
      </c>
      <c r="AG33" s="12">
        <f t="shared" si="16"/>
        <v>-694.3100000000004</v>
      </c>
      <c r="AH33" s="12">
        <f t="shared" si="17"/>
        <v>-675.43000000000029</v>
      </c>
      <c r="AJ33">
        <v>6719</v>
      </c>
      <c r="AK33">
        <f t="shared" si="18"/>
        <v>1781</v>
      </c>
      <c r="AL33">
        <v>8500</v>
      </c>
      <c r="AM33">
        <f t="shared" si="19"/>
        <v>63</v>
      </c>
      <c r="AN33">
        <v>8563</v>
      </c>
      <c r="AO33" s="13">
        <f t="shared" si="20"/>
        <v>79.079999999999927</v>
      </c>
      <c r="AP33" s="13">
        <f t="shared" si="21"/>
        <v>-312.76000000000022</v>
      </c>
      <c r="AQ33" s="13">
        <f t="shared" si="22"/>
        <v>-305.35000000000036</v>
      </c>
      <c r="AS33">
        <v>31687</v>
      </c>
      <c r="AT33">
        <f t="shared" si="23"/>
        <v>1891</v>
      </c>
      <c r="AU33">
        <v>33578</v>
      </c>
      <c r="AV33" s="18">
        <f t="shared" si="24"/>
        <v>78</v>
      </c>
      <c r="AW33" s="18">
        <v>33656</v>
      </c>
      <c r="AX33" s="13">
        <f t="shared" si="25"/>
        <v>-489.38999999999942</v>
      </c>
      <c r="AY33" s="13">
        <f t="shared" si="26"/>
        <v>-253.83999999999651</v>
      </c>
      <c r="AZ33" s="13">
        <f t="shared" si="27"/>
        <v>-206.33000000000175</v>
      </c>
      <c r="BB33">
        <v>62172</v>
      </c>
      <c r="BC33">
        <f t="shared" si="28"/>
        <v>2813</v>
      </c>
      <c r="BD33">
        <v>64985</v>
      </c>
      <c r="BE33">
        <f t="shared" si="29"/>
        <v>62</v>
      </c>
      <c r="BF33">
        <v>65047</v>
      </c>
      <c r="BG33" s="13">
        <f t="shared" si="30"/>
        <v>-331.52999999999884</v>
      </c>
      <c r="BH33" s="13">
        <f t="shared" si="31"/>
        <v>-307.2699999999968</v>
      </c>
      <c r="BI33" s="13">
        <f t="shared" si="32"/>
        <v>-294.30999999999767</v>
      </c>
    </row>
    <row r="34" spans="2:61">
      <c r="B34">
        <v>656</v>
      </c>
      <c r="C34">
        <v>2281</v>
      </c>
      <c r="D34">
        <v>2360</v>
      </c>
      <c r="E34">
        <f t="shared" si="0"/>
        <v>87.12</v>
      </c>
      <c r="F34">
        <f t="shared" si="1"/>
        <v>-348.88000000000011</v>
      </c>
      <c r="G34">
        <f t="shared" si="2"/>
        <v>-363.59999999999991</v>
      </c>
      <c r="I34">
        <v>828</v>
      </c>
      <c r="J34">
        <f t="shared" si="3"/>
        <v>844</v>
      </c>
      <c r="K34">
        <v>1672</v>
      </c>
      <c r="L34">
        <f t="shared" si="4"/>
        <v>78</v>
      </c>
      <c r="M34">
        <v>1750</v>
      </c>
      <c r="N34" s="13">
        <f t="shared" si="5"/>
        <v>-16.779999999999973</v>
      </c>
      <c r="O34" s="13">
        <f t="shared" si="6"/>
        <v>163.6400000000001</v>
      </c>
      <c r="P34" s="13">
        <f t="shared" si="7"/>
        <v>152.53999999999996</v>
      </c>
      <c r="R34">
        <v>1375</v>
      </c>
      <c r="S34">
        <f t="shared" si="8"/>
        <v>906</v>
      </c>
      <c r="T34">
        <v>2281</v>
      </c>
      <c r="U34">
        <f t="shared" si="9"/>
        <v>62</v>
      </c>
      <c r="V34">
        <v>2343</v>
      </c>
      <c r="W34" s="13">
        <f t="shared" si="10"/>
        <v>18.670000000000073</v>
      </c>
      <c r="X34" s="13">
        <f t="shared" si="11"/>
        <v>456.75</v>
      </c>
      <c r="Y34" s="13">
        <f t="shared" si="12"/>
        <v>461.57000000000016</v>
      </c>
      <c r="AA34">
        <v>3718</v>
      </c>
      <c r="AB34">
        <f t="shared" si="13"/>
        <v>1251</v>
      </c>
      <c r="AC34">
        <v>4969</v>
      </c>
      <c r="AD34">
        <f t="shared" si="14"/>
        <v>62</v>
      </c>
      <c r="AE34">
        <v>5031</v>
      </c>
      <c r="AF34" s="13">
        <f t="shared" si="15"/>
        <v>62</v>
      </c>
      <c r="AG34" s="13">
        <f t="shared" si="16"/>
        <v>-7.3100000000004002</v>
      </c>
      <c r="AH34" s="13">
        <f t="shared" si="17"/>
        <v>-3.430000000000291</v>
      </c>
      <c r="AJ34">
        <v>6765</v>
      </c>
      <c r="AK34">
        <f t="shared" si="18"/>
        <v>1313</v>
      </c>
      <c r="AL34">
        <v>8078</v>
      </c>
      <c r="AM34">
        <f t="shared" si="19"/>
        <v>47</v>
      </c>
      <c r="AN34">
        <v>8125</v>
      </c>
      <c r="AO34" s="13">
        <f t="shared" si="20"/>
        <v>33.079999999999927</v>
      </c>
      <c r="AP34" s="13">
        <f t="shared" si="21"/>
        <v>109.23999999999978</v>
      </c>
      <c r="AQ34" s="13">
        <f t="shared" si="22"/>
        <v>132.64999999999964</v>
      </c>
      <c r="AS34">
        <v>31062</v>
      </c>
      <c r="AT34">
        <f t="shared" si="23"/>
        <v>2266</v>
      </c>
      <c r="AU34">
        <v>33328</v>
      </c>
      <c r="AV34" s="18">
        <f t="shared" si="24"/>
        <v>78</v>
      </c>
      <c r="AW34" s="18">
        <v>33406</v>
      </c>
      <c r="AX34" s="13">
        <f t="shared" si="25"/>
        <v>135.61000000000058</v>
      </c>
      <c r="AY34" s="13">
        <f t="shared" si="26"/>
        <v>-3.8399999999965075</v>
      </c>
      <c r="AZ34" s="13">
        <f t="shared" si="27"/>
        <v>43.669999999998254</v>
      </c>
      <c r="BB34">
        <v>61719</v>
      </c>
      <c r="BC34">
        <f t="shared" si="28"/>
        <v>3281</v>
      </c>
      <c r="BD34">
        <v>65000</v>
      </c>
      <c r="BE34">
        <f t="shared" si="29"/>
        <v>63</v>
      </c>
      <c r="BF34">
        <v>65063</v>
      </c>
      <c r="BG34" s="13">
        <f t="shared" si="30"/>
        <v>121.47000000000116</v>
      </c>
      <c r="BH34" s="13">
        <f t="shared" si="31"/>
        <v>-322.2699999999968</v>
      </c>
      <c r="BI34" s="13">
        <f t="shared" si="32"/>
        <v>-310.30999999999767</v>
      </c>
    </row>
    <row r="35" spans="2:61">
      <c r="B35">
        <v>875</v>
      </c>
      <c r="C35">
        <v>1828</v>
      </c>
      <c r="D35">
        <v>1922</v>
      </c>
      <c r="E35" s="5">
        <f t="shared" si="0"/>
        <v>-131.88</v>
      </c>
      <c r="F35">
        <f t="shared" si="1"/>
        <v>104.11999999999989</v>
      </c>
      <c r="G35">
        <f t="shared" si="2"/>
        <v>74.400000000000091</v>
      </c>
      <c r="I35">
        <v>796</v>
      </c>
      <c r="J35">
        <f t="shared" si="3"/>
        <v>814</v>
      </c>
      <c r="K35">
        <v>1610</v>
      </c>
      <c r="L35">
        <f t="shared" si="4"/>
        <v>46</v>
      </c>
      <c r="M35">
        <v>1656</v>
      </c>
      <c r="N35" s="13">
        <f t="shared" si="5"/>
        <v>15.220000000000027</v>
      </c>
      <c r="O35" s="13">
        <f t="shared" si="6"/>
        <v>225.6400000000001</v>
      </c>
      <c r="P35" s="13">
        <f t="shared" si="7"/>
        <v>246.53999999999996</v>
      </c>
      <c r="R35">
        <v>1406</v>
      </c>
      <c r="S35">
        <f t="shared" si="8"/>
        <v>969</v>
      </c>
      <c r="T35">
        <v>2375</v>
      </c>
      <c r="U35">
        <f t="shared" si="9"/>
        <v>62</v>
      </c>
      <c r="V35">
        <v>2437</v>
      </c>
      <c r="W35" s="13">
        <f t="shared" si="10"/>
        <v>-12.329999999999927</v>
      </c>
      <c r="X35" s="13">
        <f t="shared" si="11"/>
        <v>362.75</v>
      </c>
      <c r="Y35" s="13">
        <f t="shared" si="12"/>
        <v>367.57000000000016</v>
      </c>
      <c r="AA35">
        <v>3766</v>
      </c>
      <c r="AB35">
        <f t="shared" si="13"/>
        <v>984</v>
      </c>
      <c r="AC35">
        <v>4750</v>
      </c>
      <c r="AD35">
        <f t="shared" si="14"/>
        <v>94</v>
      </c>
      <c r="AE35">
        <v>4844</v>
      </c>
      <c r="AF35" s="13">
        <f t="shared" si="15"/>
        <v>14</v>
      </c>
      <c r="AG35" s="13">
        <f t="shared" si="16"/>
        <v>211.6899999999996</v>
      </c>
      <c r="AH35" s="13">
        <f t="shared" si="17"/>
        <v>183.56999999999971</v>
      </c>
      <c r="AJ35">
        <v>6782</v>
      </c>
      <c r="AK35">
        <f t="shared" si="18"/>
        <v>1125</v>
      </c>
      <c r="AL35">
        <v>7907</v>
      </c>
      <c r="AM35">
        <f t="shared" si="19"/>
        <v>61</v>
      </c>
      <c r="AN35">
        <v>7968</v>
      </c>
      <c r="AO35" s="13">
        <f t="shared" si="20"/>
        <v>16.079999999999927</v>
      </c>
      <c r="AP35" s="13">
        <f t="shared" si="21"/>
        <v>280.23999999999978</v>
      </c>
      <c r="AQ35" s="13">
        <f t="shared" si="22"/>
        <v>289.64999999999964</v>
      </c>
      <c r="AS35">
        <v>31188</v>
      </c>
      <c r="AT35">
        <f t="shared" si="23"/>
        <v>2297</v>
      </c>
      <c r="AU35">
        <v>33485</v>
      </c>
      <c r="AV35" s="18">
        <f t="shared" si="24"/>
        <v>34</v>
      </c>
      <c r="AW35" s="18">
        <v>33519</v>
      </c>
      <c r="AX35" s="13">
        <f t="shared" si="25"/>
        <v>9.6100000000005821</v>
      </c>
      <c r="AY35" s="13">
        <f t="shared" si="26"/>
        <v>-160.83999999999651</v>
      </c>
      <c r="AZ35" s="13">
        <f t="shared" si="27"/>
        <v>-69.330000000001746</v>
      </c>
      <c r="BB35">
        <v>61688</v>
      </c>
      <c r="BC35">
        <f t="shared" si="28"/>
        <v>2562</v>
      </c>
      <c r="BD35">
        <v>64250</v>
      </c>
      <c r="BE35">
        <f t="shared" si="29"/>
        <v>47</v>
      </c>
      <c r="BF35">
        <v>64297</v>
      </c>
      <c r="BG35" s="13">
        <f t="shared" si="30"/>
        <v>152.47000000000116</v>
      </c>
      <c r="BH35" s="13">
        <f t="shared" si="31"/>
        <v>427.7300000000032</v>
      </c>
      <c r="BI35" s="13">
        <f t="shared" si="32"/>
        <v>455.69000000000233</v>
      </c>
    </row>
    <row r="36" spans="2:61">
      <c r="B36">
        <v>750</v>
      </c>
      <c r="C36">
        <v>2078</v>
      </c>
      <c r="D36">
        <v>2140</v>
      </c>
      <c r="E36">
        <f t="shared" si="0"/>
        <v>-6.8799999999999955</v>
      </c>
      <c r="F36">
        <f t="shared" si="1"/>
        <v>-145.88000000000011</v>
      </c>
      <c r="G36">
        <f t="shared" si="2"/>
        <v>-143.59999999999991</v>
      </c>
      <c r="I36">
        <v>828</v>
      </c>
      <c r="J36">
        <f t="shared" si="3"/>
        <v>766</v>
      </c>
      <c r="K36">
        <v>1594</v>
      </c>
      <c r="L36">
        <f t="shared" si="4"/>
        <v>47</v>
      </c>
      <c r="M36">
        <v>1641</v>
      </c>
      <c r="N36" s="13">
        <f t="shared" si="5"/>
        <v>-16.779999999999973</v>
      </c>
      <c r="O36" s="13">
        <f t="shared" si="6"/>
        <v>241.6400000000001</v>
      </c>
      <c r="P36" s="13">
        <f t="shared" si="7"/>
        <v>261.53999999999996</v>
      </c>
      <c r="R36">
        <v>1484</v>
      </c>
      <c r="S36">
        <f t="shared" si="8"/>
        <v>953</v>
      </c>
      <c r="T36">
        <v>2437</v>
      </c>
      <c r="U36">
        <f t="shared" si="9"/>
        <v>63</v>
      </c>
      <c r="V36">
        <v>2500</v>
      </c>
      <c r="W36" s="13">
        <f t="shared" si="10"/>
        <v>-90.329999999999927</v>
      </c>
      <c r="X36" s="13">
        <f t="shared" si="11"/>
        <v>300.75</v>
      </c>
      <c r="Y36" s="13">
        <f t="shared" si="12"/>
        <v>304.57000000000016</v>
      </c>
      <c r="AA36">
        <v>3718</v>
      </c>
      <c r="AB36">
        <f t="shared" si="13"/>
        <v>1079</v>
      </c>
      <c r="AC36">
        <v>4797</v>
      </c>
      <c r="AD36">
        <f t="shared" si="14"/>
        <v>47</v>
      </c>
      <c r="AE36">
        <v>4844</v>
      </c>
      <c r="AF36" s="13">
        <f t="shared" si="15"/>
        <v>62</v>
      </c>
      <c r="AG36" s="13">
        <f t="shared" si="16"/>
        <v>164.6899999999996</v>
      </c>
      <c r="AH36" s="13">
        <f t="shared" si="17"/>
        <v>183.56999999999971</v>
      </c>
      <c r="AJ36">
        <v>6734</v>
      </c>
      <c r="AK36">
        <f t="shared" si="18"/>
        <v>1672</v>
      </c>
      <c r="AL36">
        <v>8406</v>
      </c>
      <c r="AM36">
        <f t="shared" si="19"/>
        <v>62</v>
      </c>
      <c r="AN36">
        <v>8468</v>
      </c>
      <c r="AO36" s="13">
        <f t="shared" si="20"/>
        <v>64.079999999999927</v>
      </c>
      <c r="AP36" s="13">
        <f t="shared" si="21"/>
        <v>-218.76000000000022</v>
      </c>
      <c r="AQ36" s="13">
        <f t="shared" si="22"/>
        <v>-210.35000000000036</v>
      </c>
      <c r="AS36">
        <v>31218</v>
      </c>
      <c r="AT36">
        <f t="shared" si="23"/>
        <v>2173</v>
      </c>
      <c r="AU36">
        <v>33391</v>
      </c>
      <c r="AV36" s="18">
        <f t="shared" si="24"/>
        <v>56</v>
      </c>
      <c r="AW36" s="18">
        <v>33447</v>
      </c>
      <c r="AX36" s="13">
        <f t="shared" si="25"/>
        <v>-20.389999999999418</v>
      </c>
      <c r="AY36" s="13">
        <f t="shared" si="26"/>
        <v>-66.839999999996508</v>
      </c>
      <c r="AZ36" s="13">
        <f t="shared" si="27"/>
        <v>2.6699999999982538</v>
      </c>
      <c r="BB36">
        <v>61625</v>
      </c>
      <c r="BC36">
        <f t="shared" si="28"/>
        <v>2578</v>
      </c>
      <c r="BD36">
        <v>64203</v>
      </c>
      <c r="BE36">
        <f t="shared" si="29"/>
        <v>31</v>
      </c>
      <c r="BF36">
        <v>64234</v>
      </c>
      <c r="BG36" s="13">
        <f t="shared" si="30"/>
        <v>215.47000000000116</v>
      </c>
      <c r="BH36" s="13">
        <f t="shared" si="31"/>
        <v>474.7300000000032</v>
      </c>
      <c r="BI36" s="13">
        <f t="shared" si="32"/>
        <v>518.69000000000233</v>
      </c>
    </row>
    <row r="37" spans="2:61">
      <c r="B37">
        <v>719</v>
      </c>
      <c r="C37">
        <v>1922</v>
      </c>
      <c r="D37">
        <v>2000</v>
      </c>
      <c r="E37">
        <f t="shared" si="0"/>
        <v>24.120000000000005</v>
      </c>
      <c r="F37">
        <f t="shared" si="1"/>
        <v>10.119999999999891</v>
      </c>
      <c r="G37">
        <f t="shared" si="2"/>
        <v>-3.5999999999999091</v>
      </c>
      <c r="I37">
        <v>844</v>
      </c>
      <c r="J37">
        <f t="shared" si="3"/>
        <v>1016</v>
      </c>
      <c r="K37">
        <v>1860</v>
      </c>
      <c r="L37">
        <f t="shared" si="4"/>
        <v>30</v>
      </c>
      <c r="M37">
        <v>1890</v>
      </c>
      <c r="N37" s="13">
        <f t="shared" si="5"/>
        <v>-32.779999999999973</v>
      </c>
      <c r="O37" s="13">
        <f t="shared" si="6"/>
        <v>-24.3599999999999</v>
      </c>
      <c r="P37" s="13">
        <f t="shared" si="7"/>
        <v>12.539999999999964</v>
      </c>
      <c r="R37">
        <v>1328</v>
      </c>
      <c r="S37">
        <f t="shared" si="8"/>
        <v>844</v>
      </c>
      <c r="T37">
        <v>2172</v>
      </c>
      <c r="U37">
        <f t="shared" si="9"/>
        <v>78</v>
      </c>
      <c r="V37">
        <v>2250</v>
      </c>
      <c r="W37" s="13">
        <f t="shared" si="10"/>
        <v>65.670000000000073</v>
      </c>
      <c r="X37" s="13">
        <f t="shared" si="11"/>
        <v>565.75</v>
      </c>
      <c r="Y37" s="13">
        <f t="shared" si="12"/>
        <v>554.57000000000016</v>
      </c>
      <c r="AA37">
        <v>3718</v>
      </c>
      <c r="AB37">
        <f t="shared" si="13"/>
        <v>1798</v>
      </c>
      <c r="AC37">
        <v>5516</v>
      </c>
      <c r="AD37">
        <f t="shared" si="14"/>
        <v>47</v>
      </c>
      <c r="AE37">
        <v>5563</v>
      </c>
      <c r="AF37" s="13">
        <f t="shared" si="15"/>
        <v>62</v>
      </c>
      <c r="AG37" s="13">
        <f t="shared" si="16"/>
        <v>-554.3100000000004</v>
      </c>
      <c r="AH37" s="13">
        <f t="shared" si="17"/>
        <v>-535.43000000000029</v>
      </c>
      <c r="AJ37">
        <v>6734</v>
      </c>
      <c r="AK37">
        <f t="shared" si="18"/>
        <v>1219</v>
      </c>
      <c r="AL37">
        <v>7953</v>
      </c>
      <c r="AM37">
        <f t="shared" si="19"/>
        <v>47</v>
      </c>
      <c r="AN37">
        <v>8000</v>
      </c>
      <c r="AO37" s="13">
        <f t="shared" si="20"/>
        <v>64.079999999999927</v>
      </c>
      <c r="AP37" s="13">
        <f t="shared" si="21"/>
        <v>234.23999999999978</v>
      </c>
      <c r="AQ37" s="13">
        <f t="shared" si="22"/>
        <v>257.64999999999964</v>
      </c>
      <c r="AS37">
        <v>31328</v>
      </c>
      <c r="AT37" s="5">
        <f t="shared" si="23"/>
        <v>2453</v>
      </c>
      <c r="AU37">
        <v>33781</v>
      </c>
      <c r="AV37" s="18">
        <f t="shared" si="24"/>
        <v>63</v>
      </c>
      <c r="AW37" s="18">
        <v>33844</v>
      </c>
      <c r="AX37" s="13">
        <f t="shared" si="25"/>
        <v>-130.38999999999942</v>
      </c>
      <c r="AY37" s="12">
        <f t="shared" si="26"/>
        <v>-456.83999999999651</v>
      </c>
      <c r="AZ37" s="13">
        <f t="shared" si="27"/>
        <v>-394.33000000000175</v>
      </c>
      <c r="BB37">
        <v>61625</v>
      </c>
      <c r="BC37">
        <f t="shared" si="28"/>
        <v>2437</v>
      </c>
      <c r="BD37">
        <v>64062</v>
      </c>
      <c r="BE37">
        <f t="shared" si="29"/>
        <v>63</v>
      </c>
      <c r="BF37">
        <v>64125</v>
      </c>
      <c r="BG37" s="13">
        <f t="shared" si="30"/>
        <v>215.47000000000116</v>
      </c>
      <c r="BH37" s="13">
        <f t="shared" si="31"/>
        <v>615.7300000000032</v>
      </c>
      <c r="BI37" s="13">
        <f t="shared" si="32"/>
        <v>627.69000000000233</v>
      </c>
    </row>
    <row r="38" spans="2:61">
      <c r="B38">
        <v>765</v>
      </c>
      <c r="C38">
        <v>2797</v>
      </c>
      <c r="D38">
        <v>2828</v>
      </c>
      <c r="E38">
        <f t="shared" si="0"/>
        <v>-21.879999999999995</v>
      </c>
      <c r="F38" s="5">
        <f t="shared" si="1"/>
        <v>-864.88000000000011</v>
      </c>
      <c r="G38" s="5">
        <f t="shared" si="2"/>
        <v>-831.59999999999991</v>
      </c>
      <c r="I38">
        <v>782</v>
      </c>
      <c r="J38">
        <f t="shared" si="3"/>
        <v>1265</v>
      </c>
      <c r="K38">
        <v>2047</v>
      </c>
      <c r="L38">
        <f t="shared" si="4"/>
        <v>63</v>
      </c>
      <c r="M38">
        <v>2110</v>
      </c>
      <c r="N38" s="13">
        <f t="shared" si="5"/>
        <v>29.220000000000027</v>
      </c>
      <c r="O38" s="13">
        <f t="shared" si="6"/>
        <v>-211.3599999999999</v>
      </c>
      <c r="P38" s="13">
        <f t="shared" si="7"/>
        <v>-207.46000000000004</v>
      </c>
      <c r="R38">
        <v>1344</v>
      </c>
      <c r="S38">
        <f t="shared" si="8"/>
        <v>891</v>
      </c>
      <c r="T38">
        <v>2235</v>
      </c>
      <c r="U38">
        <f t="shared" si="9"/>
        <v>93</v>
      </c>
      <c r="V38">
        <v>2328</v>
      </c>
      <c r="W38" s="13">
        <f t="shared" si="10"/>
        <v>49.670000000000073</v>
      </c>
      <c r="X38" s="13">
        <f t="shared" si="11"/>
        <v>502.75</v>
      </c>
      <c r="Y38" s="13">
        <f t="shared" si="12"/>
        <v>476.57000000000016</v>
      </c>
      <c r="AA38">
        <v>3797</v>
      </c>
      <c r="AB38">
        <f t="shared" si="13"/>
        <v>1219</v>
      </c>
      <c r="AC38">
        <v>5016</v>
      </c>
      <c r="AD38">
        <f t="shared" si="14"/>
        <v>78</v>
      </c>
      <c r="AE38">
        <v>5094</v>
      </c>
      <c r="AF38" s="13">
        <f t="shared" si="15"/>
        <v>-17</v>
      </c>
      <c r="AG38" s="13">
        <f t="shared" si="16"/>
        <v>-54.3100000000004</v>
      </c>
      <c r="AH38" s="13">
        <f t="shared" si="17"/>
        <v>-66.430000000000291</v>
      </c>
      <c r="AJ38">
        <v>6875</v>
      </c>
      <c r="AK38">
        <f t="shared" si="18"/>
        <v>1281</v>
      </c>
      <c r="AL38">
        <v>8156</v>
      </c>
      <c r="AM38">
        <f t="shared" si="19"/>
        <v>47</v>
      </c>
      <c r="AN38">
        <v>8203</v>
      </c>
      <c r="AO38" s="13">
        <f t="shared" si="20"/>
        <v>-76.920000000000073</v>
      </c>
      <c r="AP38" s="13">
        <f t="shared" si="21"/>
        <v>31.239999999999782</v>
      </c>
      <c r="AQ38" s="13">
        <f t="shared" si="22"/>
        <v>54.649999999999636</v>
      </c>
      <c r="AS38">
        <v>31188</v>
      </c>
      <c r="AT38">
        <f t="shared" si="23"/>
        <v>1999</v>
      </c>
      <c r="AU38">
        <v>33187</v>
      </c>
      <c r="AV38" s="5">
        <f t="shared" si="24"/>
        <v>157</v>
      </c>
      <c r="AW38" s="18">
        <v>33344</v>
      </c>
      <c r="AX38" s="13">
        <f t="shared" si="25"/>
        <v>9.6100000000005821</v>
      </c>
      <c r="AY38" s="13">
        <f t="shared" si="26"/>
        <v>137.16000000000349</v>
      </c>
      <c r="AZ38" s="13">
        <f t="shared" si="27"/>
        <v>105.66999999999825</v>
      </c>
      <c r="BB38">
        <v>61672</v>
      </c>
      <c r="BC38">
        <f t="shared" si="28"/>
        <v>2563</v>
      </c>
      <c r="BD38">
        <v>64235</v>
      </c>
      <c r="BE38">
        <f t="shared" si="29"/>
        <v>109</v>
      </c>
      <c r="BF38">
        <v>64344</v>
      </c>
      <c r="BG38" s="13">
        <f t="shared" si="30"/>
        <v>168.47000000000116</v>
      </c>
      <c r="BH38" s="13">
        <f t="shared" si="31"/>
        <v>442.7300000000032</v>
      </c>
      <c r="BI38" s="13">
        <f t="shared" si="32"/>
        <v>408.69000000000233</v>
      </c>
    </row>
    <row r="39" spans="2:61">
      <c r="B39">
        <v>657</v>
      </c>
      <c r="C39">
        <v>1594</v>
      </c>
      <c r="D39">
        <v>1640</v>
      </c>
      <c r="E39">
        <f t="shared" si="0"/>
        <v>86.12</v>
      </c>
      <c r="F39">
        <f t="shared" si="1"/>
        <v>338.11999999999989</v>
      </c>
      <c r="G39">
        <f t="shared" si="2"/>
        <v>356.40000000000009</v>
      </c>
      <c r="I39">
        <v>843</v>
      </c>
      <c r="J39">
        <f t="shared" si="3"/>
        <v>922</v>
      </c>
      <c r="K39">
        <v>1765</v>
      </c>
      <c r="L39">
        <f t="shared" si="4"/>
        <v>48</v>
      </c>
      <c r="M39">
        <v>1813</v>
      </c>
      <c r="N39" s="13">
        <f t="shared" si="5"/>
        <v>-31.779999999999973</v>
      </c>
      <c r="O39" s="13">
        <f t="shared" si="6"/>
        <v>70.6400000000001</v>
      </c>
      <c r="P39" s="13">
        <f t="shared" si="7"/>
        <v>89.539999999999964</v>
      </c>
      <c r="R39">
        <v>1469</v>
      </c>
      <c r="S39">
        <f t="shared" si="8"/>
        <v>1140</v>
      </c>
      <c r="T39">
        <v>2609</v>
      </c>
      <c r="U39">
        <f t="shared" si="9"/>
        <v>48</v>
      </c>
      <c r="V39">
        <v>2657</v>
      </c>
      <c r="W39" s="13">
        <f t="shared" si="10"/>
        <v>-75.329999999999927</v>
      </c>
      <c r="X39" s="13">
        <f t="shared" si="11"/>
        <v>128.75</v>
      </c>
      <c r="Y39" s="13">
        <f t="shared" si="12"/>
        <v>147.57000000000016</v>
      </c>
      <c r="AA39">
        <v>4328</v>
      </c>
      <c r="AB39">
        <f t="shared" si="13"/>
        <v>954</v>
      </c>
      <c r="AC39">
        <v>5282</v>
      </c>
      <c r="AD39">
        <f t="shared" si="14"/>
        <v>46</v>
      </c>
      <c r="AE39">
        <v>5328</v>
      </c>
      <c r="AF39" s="12">
        <f t="shared" si="15"/>
        <v>-548</v>
      </c>
      <c r="AG39" s="13">
        <f t="shared" si="16"/>
        <v>-320.3100000000004</v>
      </c>
      <c r="AH39" s="13">
        <f t="shared" si="17"/>
        <v>-300.43000000000029</v>
      </c>
      <c r="AJ39">
        <v>6781</v>
      </c>
      <c r="AK39">
        <f t="shared" si="18"/>
        <v>1485</v>
      </c>
      <c r="AL39">
        <v>8266</v>
      </c>
      <c r="AM39">
        <f t="shared" si="19"/>
        <v>31</v>
      </c>
      <c r="AN39">
        <v>8297</v>
      </c>
      <c r="AO39" s="13">
        <f t="shared" si="20"/>
        <v>17.079999999999927</v>
      </c>
      <c r="AP39" s="13">
        <f t="shared" si="21"/>
        <v>-78.760000000000218</v>
      </c>
      <c r="AQ39" s="13">
        <f t="shared" si="22"/>
        <v>-39.350000000000364</v>
      </c>
      <c r="AS39">
        <v>31375</v>
      </c>
      <c r="AT39">
        <f t="shared" si="23"/>
        <v>2687</v>
      </c>
      <c r="AU39">
        <v>34062</v>
      </c>
      <c r="AV39" s="5">
        <f t="shared" si="24"/>
        <v>157</v>
      </c>
      <c r="AW39" s="18">
        <v>34219</v>
      </c>
      <c r="AX39" s="13">
        <f t="shared" si="25"/>
        <v>-177.38999999999942</v>
      </c>
      <c r="AY39" s="13">
        <f t="shared" si="26"/>
        <v>-737.83999999999651</v>
      </c>
      <c r="AZ39" s="13">
        <f t="shared" si="27"/>
        <v>-769.33000000000175</v>
      </c>
      <c r="BB39">
        <v>63641</v>
      </c>
      <c r="BC39" s="5">
        <f t="shared" si="28"/>
        <v>5015</v>
      </c>
      <c r="BD39">
        <v>68656</v>
      </c>
      <c r="BE39" s="5">
        <f t="shared" si="29"/>
        <v>329</v>
      </c>
      <c r="BF39">
        <v>68985</v>
      </c>
      <c r="BG39" s="12">
        <f t="shared" si="30"/>
        <v>-1800.5299999999988</v>
      </c>
      <c r="BH39" s="12">
        <f t="shared" si="31"/>
        <v>-3978.2699999999968</v>
      </c>
      <c r="BI39" s="12">
        <f t="shared" si="32"/>
        <v>-4232.3099999999977</v>
      </c>
    </row>
    <row r="40" spans="2:61">
      <c r="B40">
        <v>672</v>
      </c>
      <c r="C40">
        <v>2140</v>
      </c>
      <c r="D40">
        <v>2203</v>
      </c>
      <c r="E40">
        <f t="shared" si="0"/>
        <v>71.12</v>
      </c>
      <c r="F40">
        <f t="shared" si="1"/>
        <v>-207.88000000000011</v>
      </c>
      <c r="G40">
        <f t="shared" si="2"/>
        <v>-206.59999999999991</v>
      </c>
      <c r="I40">
        <v>797</v>
      </c>
      <c r="J40">
        <f t="shared" si="3"/>
        <v>875</v>
      </c>
      <c r="K40">
        <v>1672</v>
      </c>
      <c r="L40">
        <f t="shared" si="4"/>
        <v>46</v>
      </c>
      <c r="M40">
        <v>1718</v>
      </c>
      <c r="N40" s="13">
        <f t="shared" si="5"/>
        <v>14.220000000000027</v>
      </c>
      <c r="O40" s="13">
        <f t="shared" si="6"/>
        <v>163.6400000000001</v>
      </c>
      <c r="P40" s="13">
        <f t="shared" si="7"/>
        <v>184.53999999999996</v>
      </c>
      <c r="R40">
        <v>1297</v>
      </c>
      <c r="S40">
        <f t="shared" si="8"/>
        <v>1406</v>
      </c>
      <c r="T40">
        <v>2703</v>
      </c>
      <c r="U40">
        <f t="shared" si="9"/>
        <v>32</v>
      </c>
      <c r="V40">
        <v>2735</v>
      </c>
      <c r="W40" s="13">
        <f t="shared" si="10"/>
        <v>96.670000000000073</v>
      </c>
      <c r="X40" s="13">
        <f t="shared" si="11"/>
        <v>34.75</v>
      </c>
      <c r="Y40" s="13">
        <f t="shared" si="12"/>
        <v>69.570000000000164</v>
      </c>
      <c r="AA40">
        <v>3719</v>
      </c>
      <c r="AB40">
        <f t="shared" si="13"/>
        <v>1438</v>
      </c>
      <c r="AC40">
        <v>5157</v>
      </c>
      <c r="AD40">
        <f t="shared" si="14"/>
        <v>62</v>
      </c>
      <c r="AE40">
        <v>5219</v>
      </c>
      <c r="AF40" s="13">
        <f t="shared" si="15"/>
        <v>61</v>
      </c>
      <c r="AG40" s="13">
        <f t="shared" si="16"/>
        <v>-195.3100000000004</v>
      </c>
      <c r="AH40" s="13">
        <f t="shared" si="17"/>
        <v>-191.43000000000029</v>
      </c>
      <c r="AJ40">
        <v>6687</v>
      </c>
      <c r="AK40">
        <f t="shared" si="18"/>
        <v>1220</v>
      </c>
      <c r="AL40">
        <v>7907</v>
      </c>
      <c r="AM40">
        <f t="shared" si="19"/>
        <v>61</v>
      </c>
      <c r="AN40">
        <v>7968</v>
      </c>
      <c r="AO40" s="13">
        <f t="shared" si="20"/>
        <v>111.07999999999993</v>
      </c>
      <c r="AP40" s="13">
        <f t="shared" si="21"/>
        <v>280.23999999999978</v>
      </c>
      <c r="AQ40" s="13">
        <f t="shared" si="22"/>
        <v>289.64999999999964</v>
      </c>
      <c r="AS40">
        <v>31281</v>
      </c>
      <c r="AT40" s="5">
        <f t="shared" si="23"/>
        <v>2297</v>
      </c>
      <c r="AU40">
        <v>33578</v>
      </c>
      <c r="AV40" s="18">
        <f t="shared" si="24"/>
        <v>50</v>
      </c>
      <c r="AW40" s="18">
        <v>33628</v>
      </c>
      <c r="AX40" s="13">
        <f t="shared" si="25"/>
        <v>-83.389999999999418</v>
      </c>
      <c r="AY40" s="12">
        <f t="shared" si="26"/>
        <v>-253.83999999999651</v>
      </c>
      <c r="AZ40" s="13">
        <f t="shared" si="27"/>
        <v>-178.33000000000175</v>
      </c>
      <c r="BB40">
        <v>61907</v>
      </c>
      <c r="BC40">
        <f t="shared" si="28"/>
        <v>2484</v>
      </c>
      <c r="BD40">
        <v>64391</v>
      </c>
      <c r="BE40">
        <f t="shared" si="29"/>
        <v>77</v>
      </c>
      <c r="BF40">
        <v>64468</v>
      </c>
      <c r="BG40" s="13">
        <f t="shared" si="30"/>
        <v>-66.529999999998836</v>
      </c>
      <c r="BH40" s="13">
        <f t="shared" si="31"/>
        <v>286.7300000000032</v>
      </c>
      <c r="BI40" s="13">
        <f t="shared" si="32"/>
        <v>284.69000000000233</v>
      </c>
    </row>
    <row r="41" spans="2:61">
      <c r="B41">
        <v>672</v>
      </c>
      <c r="C41">
        <v>1750</v>
      </c>
      <c r="D41">
        <v>1781</v>
      </c>
      <c r="E41">
        <f t="shared" si="0"/>
        <v>71.12</v>
      </c>
      <c r="F41">
        <f t="shared" si="1"/>
        <v>182.11999999999989</v>
      </c>
      <c r="G41">
        <f t="shared" si="2"/>
        <v>215.40000000000009</v>
      </c>
      <c r="I41">
        <v>859</v>
      </c>
      <c r="J41">
        <f t="shared" si="3"/>
        <v>1047</v>
      </c>
      <c r="K41">
        <v>1906</v>
      </c>
      <c r="L41">
        <f t="shared" si="4"/>
        <v>94</v>
      </c>
      <c r="M41">
        <v>2000</v>
      </c>
      <c r="N41" s="13">
        <f t="shared" si="5"/>
        <v>-47.779999999999973</v>
      </c>
      <c r="O41" s="13">
        <f t="shared" si="6"/>
        <v>-70.3599999999999</v>
      </c>
      <c r="P41" s="13">
        <f t="shared" si="7"/>
        <v>-97.460000000000036</v>
      </c>
      <c r="R41">
        <v>1422</v>
      </c>
      <c r="S41">
        <f t="shared" si="8"/>
        <v>1078</v>
      </c>
      <c r="T41">
        <v>2500</v>
      </c>
      <c r="U41">
        <f t="shared" si="9"/>
        <v>47</v>
      </c>
      <c r="V41">
        <v>2547</v>
      </c>
      <c r="W41" s="13">
        <f t="shared" si="10"/>
        <v>-28.329999999999927</v>
      </c>
      <c r="X41" s="13">
        <f t="shared" si="11"/>
        <v>237.75</v>
      </c>
      <c r="Y41" s="13">
        <f t="shared" si="12"/>
        <v>257.57000000000016</v>
      </c>
      <c r="AA41">
        <v>3813</v>
      </c>
      <c r="AB41">
        <f t="shared" si="13"/>
        <v>906</v>
      </c>
      <c r="AC41">
        <v>4719</v>
      </c>
      <c r="AD41">
        <f t="shared" si="14"/>
        <v>62</v>
      </c>
      <c r="AE41">
        <v>4781</v>
      </c>
      <c r="AF41" s="13">
        <f t="shared" si="15"/>
        <v>-33</v>
      </c>
      <c r="AG41" s="13">
        <f t="shared" si="16"/>
        <v>242.6899999999996</v>
      </c>
      <c r="AH41" s="13">
        <f t="shared" si="17"/>
        <v>246.56999999999971</v>
      </c>
      <c r="AJ41">
        <v>6969</v>
      </c>
      <c r="AK41">
        <f t="shared" si="18"/>
        <v>1188</v>
      </c>
      <c r="AL41">
        <v>8157</v>
      </c>
      <c r="AM41">
        <f t="shared" si="19"/>
        <v>62</v>
      </c>
      <c r="AN41">
        <v>8219</v>
      </c>
      <c r="AO41" s="13">
        <f t="shared" si="20"/>
        <v>-170.92000000000007</v>
      </c>
      <c r="AP41" s="13">
        <f t="shared" si="21"/>
        <v>30.239999999999782</v>
      </c>
      <c r="AQ41" s="13">
        <f t="shared" si="22"/>
        <v>38.649999999999636</v>
      </c>
      <c r="AS41">
        <v>31188</v>
      </c>
      <c r="AT41">
        <f t="shared" si="23"/>
        <v>2828</v>
      </c>
      <c r="AU41">
        <v>34016</v>
      </c>
      <c r="AV41" s="18">
        <f t="shared" si="24"/>
        <v>62</v>
      </c>
      <c r="AW41" s="18">
        <v>34078</v>
      </c>
      <c r="AX41" s="13">
        <f t="shared" si="25"/>
        <v>9.6100000000005821</v>
      </c>
      <c r="AY41" s="13">
        <f t="shared" si="26"/>
        <v>-691.83999999999651</v>
      </c>
      <c r="AZ41" s="13">
        <f t="shared" si="27"/>
        <v>-628.33000000000175</v>
      </c>
      <c r="BB41">
        <v>61954</v>
      </c>
      <c r="BC41">
        <f t="shared" si="28"/>
        <v>2390</v>
      </c>
      <c r="BD41">
        <v>64344</v>
      </c>
      <c r="BE41">
        <f t="shared" si="29"/>
        <v>46</v>
      </c>
      <c r="BF41">
        <v>64390</v>
      </c>
      <c r="BG41" s="13">
        <f t="shared" si="30"/>
        <v>-113.52999999999884</v>
      </c>
      <c r="BH41" s="13">
        <f t="shared" si="31"/>
        <v>333.7300000000032</v>
      </c>
      <c r="BI41" s="13">
        <f t="shared" si="32"/>
        <v>362.69000000000233</v>
      </c>
    </row>
    <row r="42" spans="2:61">
      <c r="B42">
        <v>688</v>
      </c>
      <c r="C42">
        <v>1594</v>
      </c>
      <c r="D42">
        <v>1656</v>
      </c>
      <c r="E42">
        <f t="shared" si="0"/>
        <v>55.120000000000005</v>
      </c>
      <c r="F42">
        <f t="shared" si="1"/>
        <v>338.11999999999989</v>
      </c>
      <c r="G42">
        <f t="shared" si="2"/>
        <v>340.40000000000009</v>
      </c>
      <c r="I42">
        <v>719</v>
      </c>
      <c r="J42">
        <f t="shared" si="3"/>
        <v>937</v>
      </c>
      <c r="K42">
        <v>1656</v>
      </c>
      <c r="L42" s="5">
        <f t="shared" si="4"/>
        <v>203</v>
      </c>
      <c r="M42">
        <v>1859</v>
      </c>
      <c r="N42" s="13">
        <f t="shared" si="5"/>
        <v>92.220000000000027</v>
      </c>
      <c r="O42" s="13">
        <f t="shared" si="6"/>
        <v>179.6400000000001</v>
      </c>
      <c r="P42" s="13">
        <f t="shared" si="7"/>
        <v>43.539999999999964</v>
      </c>
      <c r="R42">
        <v>1344</v>
      </c>
      <c r="S42">
        <f t="shared" si="8"/>
        <v>1031</v>
      </c>
      <c r="T42">
        <v>2375</v>
      </c>
      <c r="U42">
        <f t="shared" si="9"/>
        <v>63</v>
      </c>
      <c r="V42">
        <v>2438</v>
      </c>
      <c r="W42" s="13">
        <f t="shared" si="10"/>
        <v>49.670000000000073</v>
      </c>
      <c r="X42" s="13">
        <f t="shared" si="11"/>
        <v>362.75</v>
      </c>
      <c r="Y42" s="13">
        <f t="shared" si="12"/>
        <v>366.57000000000016</v>
      </c>
      <c r="AA42">
        <v>3813</v>
      </c>
      <c r="AB42">
        <f t="shared" si="13"/>
        <v>999</v>
      </c>
      <c r="AC42">
        <v>4812</v>
      </c>
      <c r="AD42">
        <f t="shared" si="14"/>
        <v>47</v>
      </c>
      <c r="AE42">
        <v>4859</v>
      </c>
      <c r="AF42" s="13">
        <f t="shared" si="15"/>
        <v>-33</v>
      </c>
      <c r="AG42" s="13">
        <f t="shared" si="16"/>
        <v>149.6899999999996</v>
      </c>
      <c r="AH42" s="13">
        <f t="shared" si="17"/>
        <v>168.56999999999971</v>
      </c>
      <c r="AJ42">
        <v>6891</v>
      </c>
      <c r="AK42">
        <f t="shared" si="18"/>
        <v>1219</v>
      </c>
      <c r="AL42">
        <v>8110</v>
      </c>
      <c r="AM42">
        <f t="shared" si="19"/>
        <v>109</v>
      </c>
      <c r="AN42">
        <v>8219</v>
      </c>
      <c r="AO42" s="13">
        <f t="shared" si="20"/>
        <v>-92.920000000000073</v>
      </c>
      <c r="AP42" s="13">
        <f t="shared" si="21"/>
        <v>77.239999999999782</v>
      </c>
      <c r="AQ42" s="13">
        <f t="shared" si="22"/>
        <v>38.649999999999636</v>
      </c>
      <c r="AS42">
        <v>31234</v>
      </c>
      <c r="AT42">
        <f t="shared" si="23"/>
        <v>2329</v>
      </c>
      <c r="AU42">
        <v>33563</v>
      </c>
      <c r="AV42" s="18">
        <f t="shared" si="24"/>
        <v>77</v>
      </c>
      <c r="AW42" s="18">
        <v>33640</v>
      </c>
      <c r="AX42" s="13">
        <f t="shared" si="25"/>
        <v>-36.389999999999418</v>
      </c>
      <c r="AY42" s="13">
        <f t="shared" si="26"/>
        <v>-238.83999999999651</v>
      </c>
      <c r="AZ42" s="13">
        <f t="shared" si="27"/>
        <v>-190.33000000000175</v>
      </c>
      <c r="BB42">
        <v>61954</v>
      </c>
      <c r="BC42">
        <f t="shared" si="28"/>
        <v>2718</v>
      </c>
      <c r="BD42">
        <v>64672</v>
      </c>
      <c r="BE42">
        <f t="shared" si="29"/>
        <v>110</v>
      </c>
      <c r="BF42">
        <v>64782</v>
      </c>
      <c r="BG42" s="13">
        <f t="shared" si="30"/>
        <v>-113.52999999999884</v>
      </c>
      <c r="BH42" s="13">
        <f t="shared" si="31"/>
        <v>5.7300000000032014</v>
      </c>
      <c r="BI42" s="13">
        <f t="shared" si="32"/>
        <v>-29.309999999997672</v>
      </c>
    </row>
    <row r="43" spans="2:61">
      <c r="B43">
        <v>812</v>
      </c>
      <c r="C43">
        <v>2032</v>
      </c>
      <c r="D43">
        <v>2140</v>
      </c>
      <c r="E43">
        <f t="shared" si="0"/>
        <v>-68.88</v>
      </c>
      <c r="F43">
        <f t="shared" si="1"/>
        <v>-99.880000000000109</v>
      </c>
      <c r="G43">
        <f t="shared" si="2"/>
        <v>-143.59999999999991</v>
      </c>
      <c r="I43">
        <v>828</v>
      </c>
      <c r="J43">
        <f t="shared" si="3"/>
        <v>984</v>
      </c>
      <c r="K43">
        <v>1812</v>
      </c>
      <c r="L43">
        <f t="shared" si="4"/>
        <v>48</v>
      </c>
      <c r="M43">
        <v>1860</v>
      </c>
      <c r="N43" s="13">
        <f t="shared" si="5"/>
        <v>-16.779999999999973</v>
      </c>
      <c r="O43" s="13">
        <f t="shared" si="6"/>
        <v>23.6400000000001</v>
      </c>
      <c r="P43" s="13">
        <f t="shared" si="7"/>
        <v>42.539999999999964</v>
      </c>
      <c r="R43">
        <v>1265</v>
      </c>
      <c r="S43" s="5">
        <f t="shared" si="8"/>
        <v>6282</v>
      </c>
      <c r="T43">
        <v>7547</v>
      </c>
      <c r="U43">
        <f t="shared" si="9"/>
        <v>62</v>
      </c>
      <c r="V43">
        <v>7609</v>
      </c>
      <c r="W43" s="13">
        <f t="shared" si="10"/>
        <v>128.67000000000007</v>
      </c>
      <c r="X43" s="12">
        <f t="shared" si="11"/>
        <v>-4809.25</v>
      </c>
      <c r="Y43" s="12">
        <f t="shared" si="12"/>
        <v>-4804.43</v>
      </c>
      <c r="AA43">
        <v>3844</v>
      </c>
      <c r="AB43">
        <f t="shared" si="13"/>
        <v>1015</v>
      </c>
      <c r="AC43">
        <v>4859</v>
      </c>
      <c r="AD43">
        <f t="shared" si="14"/>
        <v>31</v>
      </c>
      <c r="AE43">
        <v>4890</v>
      </c>
      <c r="AF43" s="13">
        <f t="shared" si="15"/>
        <v>-64</v>
      </c>
      <c r="AG43" s="13">
        <f t="shared" si="16"/>
        <v>102.6899999999996</v>
      </c>
      <c r="AH43" s="13">
        <f t="shared" si="17"/>
        <v>137.56999999999971</v>
      </c>
      <c r="AJ43">
        <v>6735</v>
      </c>
      <c r="AK43">
        <f t="shared" si="18"/>
        <v>1202</v>
      </c>
      <c r="AL43">
        <v>7937</v>
      </c>
      <c r="AM43">
        <f t="shared" si="19"/>
        <v>125</v>
      </c>
      <c r="AN43">
        <v>8062</v>
      </c>
      <c r="AO43" s="13">
        <f t="shared" si="20"/>
        <v>63.079999999999927</v>
      </c>
      <c r="AP43" s="13">
        <f t="shared" si="21"/>
        <v>250.23999999999978</v>
      </c>
      <c r="AQ43" s="13">
        <f t="shared" si="22"/>
        <v>195.64999999999964</v>
      </c>
      <c r="AS43">
        <v>31250</v>
      </c>
      <c r="AT43">
        <f t="shared" si="23"/>
        <v>2578</v>
      </c>
      <c r="AU43">
        <v>33828</v>
      </c>
      <c r="AV43" s="18">
        <f t="shared" si="24"/>
        <v>110</v>
      </c>
      <c r="AW43" s="18">
        <v>33938</v>
      </c>
      <c r="AX43" s="13">
        <f t="shared" si="25"/>
        <v>-52.389999999999418</v>
      </c>
      <c r="AY43" s="13">
        <f t="shared" si="26"/>
        <v>-503.83999999999651</v>
      </c>
      <c r="AZ43" s="13">
        <f t="shared" si="27"/>
        <v>-488.33000000000175</v>
      </c>
      <c r="BB43">
        <v>61672</v>
      </c>
      <c r="BC43">
        <f t="shared" si="28"/>
        <v>2938</v>
      </c>
      <c r="BD43">
        <v>64610</v>
      </c>
      <c r="BE43">
        <f t="shared" si="29"/>
        <v>46</v>
      </c>
      <c r="BF43">
        <v>64656</v>
      </c>
      <c r="BG43" s="13">
        <f t="shared" si="30"/>
        <v>168.47000000000116</v>
      </c>
      <c r="BH43" s="13">
        <f t="shared" si="31"/>
        <v>67.730000000003201</v>
      </c>
      <c r="BI43" s="13">
        <f t="shared" si="32"/>
        <v>96.690000000002328</v>
      </c>
    </row>
    <row r="44" spans="2:61">
      <c r="B44">
        <v>688</v>
      </c>
      <c r="C44">
        <v>1891</v>
      </c>
      <c r="D44">
        <v>1953</v>
      </c>
      <c r="E44">
        <f t="shared" si="0"/>
        <v>55.120000000000005</v>
      </c>
      <c r="F44">
        <f t="shared" si="1"/>
        <v>41.119999999999891</v>
      </c>
      <c r="G44">
        <f t="shared" si="2"/>
        <v>43.400000000000091</v>
      </c>
      <c r="I44">
        <v>812</v>
      </c>
      <c r="J44">
        <f t="shared" si="3"/>
        <v>938</v>
      </c>
      <c r="K44">
        <v>1750</v>
      </c>
      <c r="L44">
        <f t="shared" si="4"/>
        <v>63</v>
      </c>
      <c r="M44">
        <v>1813</v>
      </c>
      <c r="N44" s="13">
        <f t="shared" si="5"/>
        <v>-0.77999999999997272</v>
      </c>
      <c r="O44" s="13">
        <f t="shared" si="6"/>
        <v>85.6400000000001</v>
      </c>
      <c r="P44" s="13">
        <f t="shared" si="7"/>
        <v>89.539999999999964</v>
      </c>
      <c r="R44">
        <v>1578</v>
      </c>
      <c r="S44">
        <f t="shared" si="8"/>
        <v>922</v>
      </c>
      <c r="T44">
        <v>2500</v>
      </c>
      <c r="U44">
        <f t="shared" si="9"/>
        <v>78</v>
      </c>
      <c r="V44">
        <v>2578</v>
      </c>
      <c r="W44" s="13">
        <f t="shared" si="10"/>
        <v>-184.32999999999993</v>
      </c>
      <c r="X44" s="13">
        <f t="shared" si="11"/>
        <v>237.75</v>
      </c>
      <c r="Y44" s="13">
        <f t="shared" si="12"/>
        <v>226.57000000000016</v>
      </c>
      <c r="AA44">
        <v>3641</v>
      </c>
      <c r="AB44">
        <f t="shared" si="13"/>
        <v>1234</v>
      </c>
      <c r="AC44">
        <v>4875</v>
      </c>
      <c r="AD44">
        <f t="shared" si="14"/>
        <v>78</v>
      </c>
      <c r="AE44">
        <v>4953</v>
      </c>
      <c r="AF44" s="13">
        <f t="shared" si="15"/>
        <v>139</v>
      </c>
      <c r="AG44" s="13">
        <f t="shared" si="16"/>
        <v>86.6899999999996</v>
      </c>
      <c r="AH44" s="13">
        <f t="shared" si="17"/>
        <v>74.569999999999709</v>
      </c>
      <c r="AJ44">
        <v>6765</v>
      </c>
      <c r="AK44">
        <f t="shared" si="18"/>
        <v>1485</v>
      </c>
      <c r="AL44">
        <v>8250</v>
      </c>
      <c r="AM44">
        <f t="shared" si="19"/>
        <v>78</v>
      </c>
      <c r="AN44">
        <v>8328</v>
      </c>
      <c r="AO44" s="13">
        <f t="shared" si="20"/>
        <v>33.079999999999927</v>
      </c>
      <c r="AP44" s="13">
        <f t="shared" si="21"/>
        <v>-62.760000000000218</v>
      </c>
      <c r="AQ44" s="13">
        <f t="shared" si="22"/>
        <v>-70.350000000000364</v>
      </c>
      <c r="AS44">
        <v>30937</v>
      </c>
      <c r="AT44">
        <f t="shared" si="23"/>
        <v>2360</v>
      </c>
      <c r="AU44">
        <v>33297</v>
      </c>
      <c r="AV44" s="18">
        <f t="shared" si="24"/>
        <v>31</v>
      </c>
      <c r="AW44" s="18">
        <v>33328</v>
      </c>
      <c r="AX44" s="13">
        <f t="shared" si="25"/>
        <v>260.61000000000058</v>
      </c>
      <c r="AY44" s="13">
        <f t="shared" si="26"/>
        <v>27.160000000003492</v>
      </c>
      <c r="AZ44" s="13">
        <f t="shared" si="27"/>
        <v>121.66999999999825</v>
      </c>
      <c r="BB44">
        <v>61718</v>
      </c>
      <c r="BC44">
        <f t="shared" si="28"/>
        <v>2532</v>
      </c>
      <c r="BD44">
        <v>64250</v>
      </c>
      <c r="BE44">
        <f t="shared" si="29"/>
        <v>47</v>
      </c>
      <c r="BF44">
        <v>64297</v>
      </c>
      <c r="BG44" s="13">
        <f t="shared" si="30"/>
        <v>122.47000000000116</v>
      </c>
      <c r="BH44" s="13">
        <f t="shared" si="31"/>
        <v>427.7300000000032</v>
      </c>
      <c r="BI44" s="13">
        <f t="shared" si="32"/>
        <v>455.69000000000233</v>
      </c>
    </row>
    <row r="45" spans="2:61">
      <c r="B45">
        <v>656</v>
      </c>
      <c r="C45">
        <v>1609</v>
      </c>
      <c r="D45">
        <v>1656</v>
      </c>
      <c r="E45">
        <f t="shared" si="0"/>
        <v>87.12</v>
      </c>
      <c r="F45">
        <f t="shared" si="1"/>
        <v>323.11999999999989</v>
      </c>
      <c r="G45">
        <f t="shared" si="2"/>
        <v>340.40000000000009</v>
      </c>
      <c r="I45">
        <v>843</v>
      </c>
      <c r="J45">
        <f t="shared" si="3"/>
        <v>985</v>
      </c>
      <c r="K45">
        <v>1828</v>
      </c>
      <c r="L45">
        <f t="shared" si="4"/>
        <v>32</v>
      </c>
      <c r="M45">
        <v>1860</v>
      </c>
      <c r="N45" s="13">
        <f t="shared" si="5"/>
        <v>-31.779999999999973</v>
      </c>
      <c r="O45" s="13">
        <f t="shared" si="6"/>
        <v>7.6400000000001</v>
      </c>
      <c r="P45" s="13">
        <f t="shared" si="7"/>
        <v>42.539999999999964</v>
      </c>
      <c r="R45">
        <v>1328</v>
      </c>
      <c r="S45">
        <f t="shared" si="8"/>
        <v>1406</v>
      </c>
      <c r="T45">
        <v>2734</v>
      </c>
      <c r="U45">
        <f t="shared" si="9"/>
        <v>78</v>
      </c>
      <c r="V45">
        <v>2812</v>
      </c>
      <c r="W45" s="13">
        <f t="shared" si="10"/>
        <v>65.670000000000073</v>
      </c>
      <c r="X45" s="13">
        <f t="shared" si="11"/>
        <v>3.75</v>
      </c>
      <c r="Y45" s="13">
        <f t="shared" si="12"/>
        <v>-7.4299999999998363</v>
      </c>
      <c r="AA45">
        <v>3688</v>
      </c>
      <c r="AB45">
        <f t="shared" si="13"/>
        <v>952</v>
      </c>
      <c r="AC45">
        <v>4640</v>
      </c>
      <c r="AD45">
        <f t="shared" si="14"/>
        <v>48</v>
      </c>
      <c r="AE45">
        <v>4688</v>
      </c>
      <c r="AF45" s="13">
        <f t="shared" si="15"/>
        <v>92</v>
      </c>
      <c r="AG45" s="13">
        <f t="shared" si="16"/>
        <v>321.6899999999996</v>
      </c>
      <c r="AH45" s="13">
        <f t="shared" si="17"/>
        <v>339.56999999999971</v>
      </c>
      <c r="AJ45">
        <v>6812</v>
      </c>
      <c r="AK45">
        <f t="shared" si="18"/>
        <v>1266</v>
      </c>
      <c r="AL45">
        <v>8078</v>
      </c>
      <c r="AM45">
        <f t="shared" si="19"/>
        <v>63</v>
      </c>
      <c r="AN45">
        <v>8141</v>
      </c>
      <c r="AO45" s="13">
        <f t="shared" si="20"/>
        <v>-13.920000000000073</v>
      </c>
      <c r="AP45" s="13">
        <f t="shared" si="21"/>
        <v>109.23999999999978</v>
      </c>
      <c r="AQ45" s="13">
        <f t="shared" si="22"/>
        <v>116.64999999999964</v>
      </c>
      <c r="AS45">
        <v>31171</v>
      </c>
      <c r="AT45">
        <f t="shared" si="23"/>
        <v>3126</v>
      </c>
      <c r="AU45">
        <v>34297</v>
      </c>
      <c r="AV45" s="18">
        <f t="shared" si="24"/>
        <v>112</v>
      </c>
      <c r="AW45" s="18">
        <v>34409</v>
      </c>
      <c r="AX45" s="13">
        <f t="shared" si="25"/>
        <v>26.610000000000582</v>
      </c>
      <c r="AY45" s="13">
        <f t="shared" si="26"/>
        <v>-972.83999999999651</v>
      </c>
      <c r="AZ45" s="12">
        <f t="shared" si="27"/>
        <v>-959.33000000000175</v>
      </c>
      <c r="BB45">
        <v>61687</v>
      </c>
      <c r="BC45">
        <f t="shared" si="28"/>
        <v>2594</v>
      </c>
      <c r="BD45">
        <v>64281</v>
      </c>
      <c r="BE45">
        <f t="shared" si="29"/>
        <v>82</v>
      </c>
      <c r="BF45">
        <v>64363</v>
      </c>
      <c r="BG45" s="13">
        <f t="shared" si="30"/>
        <v>153.47000000000116</v>
      </c>
      <c r="BH45" s="13">
        <f t="shared" si="31"/>
        <v>396.7300000000032</v>
      </c>
      <c r="BI45" s="13">
        <f t="shared" si="32"/>
        <v>389.69000000000233</v>
      </c>
    </row>
    <row r="46" spans="2:61">
      <c r="B46">
        <v>843</v>
      </c>
      <c r="C46">
        <v>2000</v>
      </c>
      <c r="D46">
        <v>2047</v>
      </c>
      <c r="E46" s="5">
        <f t="shared" ref="E46:E63" si="33">743.12-B46</f>
        <v>-99.88</v>
      </c>
      <c r="F46">
        <f t="shared" ref="F46:F63" si="34">1932.12-C46</f>
        <v>-67.880000000000109</v>
      </c>
      <c r="G46">
        <f t="shared" si="2"/>
        <v>-50.599999999999909</v>
      </c>
      <c r="I46">
        <v>734</v>
      </c>
      <c r="J46">
        <f t="shared" si="3"/>
        <v>813</v>
      </c>
      <c r="K46">
        <v>1547</v>
      </c>
      <c r="L46">
        <f t="shared" si="4"/>
        <v>62</v>
      </c>
      <c r="M46">
        <v>1609</v>
      </c>
      <c r="N46" s="13">
        <f t="shared" si="5"/>
        <v>77.220000000000027</v>
      </c>
      <c r="O46" s="13">
        <f t="shared" si="6"/>
        <v>288.6400000000001</v>
      </c>
      <c r="P46" s="13">
        <f t="shared" si="7"/>
        <v>293.53999999999996</v>
      </c>
      <c r="R46">
        <v>1359</v>
      </c>
      <c r="S46">
        <f t="shared" si="8"/>
        <v>1657</v>
      </c>
      <c r="T46">
        <v>3016</v>
      </c>
      <c r="U46">
        <f t="shared" si="9"/>
        <v>156</v>
      </c>
      <c r="V46">
        <v>3172</v>
      </c>
      <c r="W46" s="13">
        <f t="shared" si="10"/>
        <v>34.670000000000073</v>
      </c>
      <c r="X46" s="13">
        <f t="shared" si="11"/>
        <v>-278.25</v>
      </c>
      <c r="Y46" s="13">
        <f t="shared" si="12"/>
        <v>-367.42999999999984</v>
      </c>
      <c r="AA46">
        <v>4062</v>
      </c>
      <c r="AB46">
        <f t="shared" si="13"/>
        <v>969</v>
      </c>
      <c r="AC46">
        <v>5031</v>
      </c>
      <c r="AD46">
        <f t="shared" si="14"/>
        <v>63</v>
      </c>
      <c r="AE46">
        <v>5094</v>
      </c>
      <c r="AF46" s="13">
        <f t="shared" si="15"/>
        <v>-282</v>
      </c>
      <c r="AG46" s="13">
        <f t="shared" si="16"/>
        <v>-69.3100000000004</v>
      </c>
      <c r="AH46" s="13">
        <f t="shared" si="17"/>
        <v>-66.430000000000291</v>
      </c>
      <c r="AJ46">
        <v>6625</v>
      </c>
      <c r="AK46">
        <f t="shared" si="18"/>
        <v>1375</v>
      </c>
      <c r="AL46">
        <v>8000</v>
      </c>
      <c r="AM46">
        <f t="shared" si="19"/>
        <v>62</v>
      </c>
      <c r="AN46">
        <v>8062</v>
      </c>
      <c r="AO46" s="13">
        <f t="shared" si="20"/>
        <v>173.07999999999993</v>
      </c>
      <c r="AP46" s="13">
        <f t="shared" si="21"/>
        <v>187.23999999999978</v>
      </c>
      <c r="AQ46" s="13">
        <f t="shared" si="22"/>
        <v>195.64999999999964</v>
      </c>
      <c r="AS46">
        <v>31406</v>
      </c>
      <c r="AT46">
        <f t="shared" si="23"/>
        <v>2235</v>
      </c>
      <c r="AU46">
        <v>33641</v>
      </c>
      <c r="AV46" s="18">
        <f t="shared" si="24"/>
        <v>93</v>
      </c>
      <c r="AW46" s="18">
        <v>33734</v>
      </c>
      <c r="AX46" s="13">
        <f t="shared" si="25"/>
        <v>-208.38999999999942</v>
      </c>
      <c r="AY46" s="13">
        <f t="shared" si="26"/>
        <v>-316.83999999999651</v>
      </c>
      <c r="AZ46" s="13">
        <f t="shared" si="27"/>
        <v>-284.33000000000175</v>
      </c>
      <c r="BB46">
        <v>61953</v>
      </c>
      <c r="BC46">
        <f t="shared" si="28"/>
        <v>2453</v>
      </c>
      <c r="BD46">
        <v>64406</v>
      </c>
      <c r="BE46">
        <f t="shared" si="29"/>
        <v>63</v>
      </c>
      <c r="BF46">
        <v>64469</v>
      </c>
      <c r="BG46" s="13">
        <f t="shared" si="30"/>
        <v>-112.52999999999884</v>
      </c>
      <c r="BH46" s="13">
        <f t="shared" si="31"/>
        <v>271.7300000000032</v>
      </c>
      <c r="BI46" s="13">
        <f t="shared" si="32"/>
        <v>283.69000000000233</v>
      </c>
    </row>
    <row r="47" spans="2:61">
      <c r="B47">
        <v>813</v>
      </c>
      <c r="C47">
        <v>2359</v>
      </c>
      <c r="D47">
        <v>2422</v>
      </c>
      <c r="E47">
        <f t="shared" si="33"/>
        <v>-69.88</v>
      </c>
      <c r="F47">
        <f t="shared" si="34"/>
        <v>-426.88000000000011</v>
      </c>
      <c r="G47">
        <f t="shared" si="2"/>
        <v>-425.59999999999991</v>
      </c>
      <c r="I47">
        <v>844</v>
      </c>
      <c r="J47">
        <f t="shared" si="3"/>
        <v>812</v>
      </c>
      <c r="K47">
        <v>1656</v>
      </c>
      <c r="L47">
        <f t="shared" si="4"/>
        <v>63</v>
      </c>
      <c r="M47">
        <v>1719</v>
      </c>
      <c r="N47" s="13">
        <f t="shared" si="5"/>
        <v>-32.779999999999973</v>
      </c>
      <c r="O47" s="13">
        <f t="shared" si="6"/>
        <v>179.6400000000001</v>
      </c>
      <c r="P47" s="13">
        <f t="shared" si="7"/>
        <v>183.53999999999996</v>
      </c>
      <c r="R47">
        <v>1391</v>
      </c>
      <c r="S47">
        <f t="shared" si="8"/>
        <v>906</v>
      </c>
      <c r="T47">
        <v>2297</v>
      </c>
      <c r="U47">
        <f t="shared" si="9"/>
        <v>46</v>
      </c>
      <c r="V47">
        <v>2343</v>
      </c>
      <c r="W47" s="13">
        <f t="shared" si="10"/>
        <v>2.6700000000000728</v>
      </c>
      <c r="X47" s="13">
        <f t="shared" si="11"/>
        <v>440.75</v>
      </c>
      <c r="Y47" s="13">
        <f t="shared" si="12"/>
        <v>461.57000000000016</v>
      </c>
      <c r="AA47">
        <v>3860</v>
      </c>
      <c r="AB47">
        <f t="shared" si="13"/>
        <v>1202</v>
      </c>
      <c r="AC47">
        <v>5062</v>
      </c>
      <c r="AD47">
        <f t="shared" si="14"/>
        <v>94</v>
      </c>
      <c r="AE47">
        <v>5156</v>
      </c>
      <c r="AF47" s="13">
        <f t="shared" si="15"/>
        <v>-80</v>
      </c>
      <c r="AG47" s="13">
        <f t="shared" si="16"/>
        <v>-100.3100000000004</v>
      </c>
      <c r="AH47" s="13">
        <f t="shared" si="17"/>
        <v>-128.43000000000029</v>
      </c>
      <c r="AJ47">
        <v>6844</v>
      </c>
      <c r="AK47">
        <f t="shared" si="18"/>
        <v>1187</v>
      </c>
      <c r="AL47">
        <v>8031</v>
      </c>
      <c r="AM47">
        <f t="shared" si="19"/>
        <v>47</v>
      </c>
      <c r="AN47">
        <v>8078</v>
      </c>
      <c r="AO47" s="13">
        <f t="shared" si="20"/>
        <v>-45.920000000000073</v>
      </c>
      <c r="AP47" s="13">
        <f t="shared" si="21"/>
        <v>156.23999999999978</v>
      </c>
      <c r="AQ47" s="13">
        <f t="shared" si="22"/>
        <v>179.64999999999964</v>
      </c>
      <c r="AS47">
        <v>31406</v>
      </c>
      <c r="AT47">
        <f t="shared" si="23"/>
        <v>2484</v>
      </c>
      <c r="AU47">
        <v>33890</v>
      </c>
      <c r="AV47" s="18">
        <f t="shared" si="24"/>
        <v>80</v>
      </c>
      <c r="AW47" s="18">
        <v>33970</v>
      </c>
      <c r="AX47" s="13">
        <f t="shared" si="25"/>
        <v>-208.38999999999942</v>
      </c>
      <c r="AY47" s="13">
        <f t="shared" si="26"/>
        <v>-565.83999999999651</v>
      </c>
      <c r="AZ47" s="13">
        <f t="shared" si="27"/>
        <v>-520.33000000000175</v>
      </c>
      <c r="BB47">
        <v>61750</v>
      </c>
      <c r="BC47">
        <f t="shared" si="28"/>
        <v>2438</v>
      </c>
      <c r="BD47">
        <v>64188</v>
      </c>
      <c r="BE47">
        <f t="shared" si="29"/>
        <v>62</v>
      </c>
      <c r="BF47">
        <v>64250</v>
      </c>
      <c r="BG47" s="13">
        <f t="shared" si="30"/>
        <v>90.470000000001164</v>
      </c>
      <c r="BH47" s="13">
        <f t="shared" si="31"/>
        <v>489.7300000000032</v>
      </c>
      <c r="BI47" s="13">
        <f t="shared" si="32"/>
        <v>502.69000000000233</v>
      </c>
    </row>
    <row r="48" spans="2:61">
      <c r="B48">
        <v>812</v>
      </c>
      <c r="C48">
        <v>2016</v>
      </c>
      <c r="D48">
        <v>2062</v>
      </c>
      <c r="E48">
        <f t="shared" si="33"/>
        <v>-68.88</v>
      </c>
      <c r="F48">
        <f t="shared" si="34"/>
        <v>-83.880000000000109</v>
      </c>
      <c r="G48">
        <f t="shared" si="2"/>
        <v>-65.599999999999909</v>
      </c>
      <c r="I48">
        <v>704</v>
      </c>
      <c r="J48" s="5">
        <f t="shared" si="3"/>
        <v>1718</v>
      </c>
      <c r="K48">
        <v>2422</v>
      </c>
      <c r="L48">
        <f t="shared" si="4"/>
        <v>93</v>
      </c>
      <c r="M48">
        <v>2515</v>
      </c>
      <c r="N48" s="13">
        <f t="shared" si="5"/>
        <v>107.22000000000003</v>
      </c>
      <c r="O48" s="12">
        <f t="shared" si="6"/>
        <v>-586.3599999999999</v>
      </c>
      <c r="P48" s="12">
        <f t="shared" si="7"/>
        <v>-612.46</v>
      </c>
      <c r="R48">
        <v>1453</v>
      </c>
      <c r="S48">
        <f t="shared" si="8"/>
        <v>922</v>
      </c>
      <c r="T48">
        <v>2375</v>
      </c>
      <c r="U48">
        <f t="shared" si="9"/>
        <v>78</v>
      </c>
      <c r="V48">
        <v>2453</v>
      </c>
      <c r="W48" s="13">
        <f t="shared" si="10"/>
        <v>-59.329999999999927</v>
      </c>
      <c r="X48" s="13">
        <f t="shared" si="11"/>
        <v>362.75</v>
      </c>
      <c r="Y48" s="13">
        <f t="shared" si="12"/>
        <v>351.57000000000016</v>
      </c>
      <c r="AA48">
        <v>3782</v>
      </c>
      <c r="AB48">
        <f t="shared" si="13"/>
        <v>890</v>
      </c>
      <c r="AC48">
        <v>4672</v>
      </c>
      <c r="AD48">
        <f t="shared" si="14"/>
        <v>47</v>
      </c>
      <c r="AE48">
        <v>4719</v>
      </c>
      <c r="AF48" s="13">
        <f t="shared" si="15"/>
        <v>-2</v>
      </c>
      <c r="AG48" s="13">
        <f t="shared" si="16"/>
        <v>289.6899999999996</v>
      </c>
      <c r="AH48" s="13">
        <f t="shared" si="17"/>
        <v>308.56999999999971</v>
      </c>
      <c r="AJ48">
        <v>6906</v>
      </c>
      <c r="AK48">
        <f t="shared" si="18"/>
        <v>1407</v>
      </c>
      <c r="AL48">
        <v>8313</v>
      </c>
      <c r="AM48">
        <f t="shared" si="19"/>
        <v>109</v>
      </c>
      <c r="AN48">
        <v>8422</v>
      </c>
      <c r="AO48" s="13">
        <f t="shared" si="20"/>
        <v>-107.92000000000007</v>
      </c>
      <c r="AP48" s="13">
        <f t="shared" si="21"/>
        <v>-125.76000000000022</v>
      </c>
      <c r="AQ48" s="13">
        <f t="shared" si="22"/>
        <v>-164.35000000000036</v>
      </c>
      <c r="AS48">
        <v>31344</v>
      </c>
      <c r="AT48">
        <f t="shared" si="23"/>
        <v>2687</v>
      </c>
      <c r="AU48">
        <v>34031</v>
      </c>
      <c r="AV48" s="18">
        <f t="shared" si="24"/>
        <v>78</v>
      </c>
      <c r="AW48" s="18">
        <v>34109</v>
      </c>
      <c r="AX48" s="13">
        <f t="shared" si="25"/>
        <v>-146.38999999999942</v>
      </c>
      <c r="AY48" s="13">
        <f t="shared" si="26"/>
        <v>-706.83999999999651</v>
      </c>
      <c r="AZ48" s="13">
        <f t="shared" si="27"/>
        <v>-659.33000000000175</v>
      </c>
      <c r="BB48">
        <v>61719</v>
      </c>
      <c r="BC48">
        <f t="shared" si="28"/>
        <v>2406</v>
      </c>
      <c r="BD48">
        <v>64125</v>
      </c>
      <c r="BE48">
        <f t="shared" si="29"/>
        <v>63</v>
      </c>
      <c r="BF48">
        <v>64188</v>
      </c>
      <c r="BG48" s="13">
        <f t="shared" si="30"/>
        <v>121.47000000000116</v>
      </c>
      <c r="BH48" s="13">
        <f t="shared" si="31"/>
        <v>552.7300000000032</v>
      </c>
      <c r="BI48" s="13">
        <f t="shared" si="32"/>
        <v>564.69000000000233</v>
      </c>
    </row>
    <row r="49" spans="2:62">
      <c r="B49">
        <v>735</v>
      </c>
      <c r="C49">
        <v>1828</v>
      </c>
      <c r="D49">
        <v>1890</v>
      </c>
      <c r="E49">
        <f t="shared" si="33"/>
        <v>8.1200000000000045</v>
      </c>
      <c r="F49">
        <f t="shared" si="34"/>
        <v>104.11999999999989</v>
      </c>
      <c r="G49">
        <f t="shared" si="2"/>
        <v>106.40000000000009</v>
      </c>
      <c r="I49">
        <v>828</v>
      </c>
      <c r="J49">
        <f t="shared" si="3"/>
        <v>1063</v>
      </c>
      <c r="K49">
        <v>1891</v>
      </c>
      <c r="L49">
        <f t="shared" si="4"/>
        <v>109</v>
      </c>
      <c r="M49">
        <v>2000</v>
      </c>
      <c r="N49" s="13">
        <f t="shared" si="5"/>
        <v>-16.779999999999973</v>
      </c>
      <c r="O49" s="13">
        <f t="shared" si="6"/>
        <v>-55.3599999999999</v>
      </c>
      <c r="P49" s="13">
        <f t="shared" si="7"/>
        <v>-97.460000000000036</v>
      </c>
      <c r="R49">
        <v>1406</v>
      </c>
      <c r="S49">
        <f t="shared" si="8"/>
        <v>1360</v>
      </c>
      <c r="T49">
        <v>2766</v>
      </c>
      <c r="U49">
        <f t="shared" si="9"/>
        <v>78</v>
      </c>
      <c r="V49">
        <v>2844</v>
      </c>
      <c r="W49" s="13">
        <f t="shared" si="10"/>
        <v>-12.329999999999927</v>
      </c>
      <c r="X49" s="13">
        <f t="shared" si="11"/>
        <v>-28.25</v>
      </c>
      <c r="Y49" s="13">
        <f t="shared" si="12"/>
        <v>-39.429999999999836</v>
      </c>
      <c r="AA49">
        <v>3719</v>
      </c>
      <c r="AB49">
        <f t="shared" si="13"/>
        <v>1031</v>
      </c>
      <c r="AC49">
        <v>4750</v>
      </c>
      <c r="AD49">
        <f t="shared" si="14"/>
        <v>47</v>
      </c>
      <c r="AE49">
        <v>4797</v>
      </c>
      <c r="AF49" s="13">
        <f t="shared" si="15"/>
        <v>61</v>
      </c>
      <c r="AG49" s="13">
        <f t="shared" si="16"/>
        <v>211.6899999999996</v>
      </c>
      <c r="AH49" s="13">
        <f t="shared" si="17"/>
        <v>230.56999999999971</v>
      </c>
      <c r="AJ49">
        <v>6906</v>
      </c>
      <c r="AK49">
        <f t="shared" si="18"/>
        <v>1454</v>
      </c>
      <c r="AL49">
        <v>8360</v>
      </c>
      <c r="AM49">
        <f t="shared" si="19"/>
        <v>62</v>
      </c>
      <c r="AN49">
        <v>8422</v>
      </c>
      <c r="AO49" s="13">
        <f t="shared" si="20"/>
        <v>-107.92000000000007</v>
      </c>
      <c r="AP49" s="13">
        <f t="shared" si="21"/>
        <v>-172.76000000000022</v>
      </c>
      <c r="AQ49" s="13">
        <f t="shared" si="22"/>
        <v>-164.35000000000036</v>
      </c>
      <c r="AS49">
        <v>31297</v>
      </c>
      <c r="AT49">
        <f t="shared" si="23"/>
        <v>2453</v>
      </c>
      <c r="AU49">
        <v>33750</v>
      </c>
      <c r="AV49" s="18">
        <f t="shared" si="24"/>
        <v>51</v>
      </c>
      <c r="AW49" s="18">
        <v>33801</v>
      </c>
      <c r="AX49" s="13">
        <f t="shared" si="25"/>
        <v>-99.389999999999418</v>
      </c>
      <c r="AY49" s="13">
        <f t="shared" si="26"/>
        <v>-425.83999999999651</v>
      </c>
      <c r="AZ49" s="13">
        <f t="shared" si="27"/>
        <v>-351.33000000000175</v>
      </c>
      <c r="BB49">
        <v>61844</v>
      </c>
      <c r="BC49">
        <f t="shared" si="28"/>
        <v>2624</v>
      </c>
      <c r="BD49">
        <v>64468</v>
      </c>
      <c r="BE49">
        <f t="shared" si="29"/>
        <v>64</v>
      </c>
      <c r="BF49">
        <v>64532</v>
      </c>
      <c r="BG49" s="13">
        <f t="shared" si="30"/>
        <v>-3.5299999999988358</v>
      </c>
      <c r="BH49" s="13">
        <f t="shared" si="31"/>
        <v>209.7300000000032</v>
      </c>
      <c r="BI49" s="13">
        <f t="shared" si="32"/>
        <v>220.69000000000233</v>
      </c>
    </row>
    <row r="50" spans="2:62">
      <c r="B50">
        <v>750</v>
      </c>
      <c r="C50">
        <v>2500</v>
      </c>
      <c r="D50">
        <v>2625</v>
      </c>
      <c r="E50">
        <f t="shared" si="33"/>
        <v>-6.8799999999999955</v>
      </c>
      <c r="F50" s="5">
        <f t="shared" si="34"/>
        <v>-567.88000000000011</v>
      </c>
      <c r="G50" s="5">
        <f t="shared" si="2"/>
        <v>-628.59999999999991</v>
      </c>
      <c r="I50">
        <v>812</v>
      </c>
      <c r="J50" s="5">
        <f t="shared" si="3"/>
        <v>1548</v>
      </c>
      <c r="K50">
        <v>2360</v>
      </c>
      <c r="L50">
        <f t="shared" si="4"/>
        <v>62</v>
      </c>
      <c r="M50">
        <v>2422</v>
      </c>
      <c r="N50" s="13">
        <f t="shared" si="5"/>
        <v>-0.77999999999997272</v>
      </c>
      <c r="O50" s="12">
        <f t="shared" si="6"/>
        <v>-524.3599999999999</v>
      </c>
      <c r="P50" s="12">
        <f t="shared" si="7"/>
        <v>-519.46</v>
      </c>
      <c r="R50">
        <v>1313</v>
      </c>
      <c r="S50">
        <f t="shared" si="8"/>
        <v>1718</v>
      </c>
      <c r="T50">
        <v>3031</v>
      </c>
      <c r="U50">
        <f t="shared" si="9"/>
        <v>32</v>
      </c>
      <c r="V50">
        <v>3063</v>
      </c>
      <c r="W50" s="13">
        <f t="shared" si="10"/>
        <v>80.670000000000073</v>
      </c>
      <c r="X50" s="13">
        <f t="shared" si="11"/>
        <v>-293.25</v>
      </c>
      <c r="Y50" s="13">
        <f t="shared" si="12"/>
        <v>-258.42999999999984</v>
      </c>
      <c r="AA50">
        <v>3735</v>
      </c>
      <c r="AB50">
        <f t="shared" si="13"/>
        <v>1577</v>
      </c>
      <c r="AC50">
        <v>5312</v>
      </c>
      <c r="AD50">
        <f t="shared" si="14"/>
        <v>48</v>
      </c>
      <c r="AE50">
        <v>5360</v>
      </c>
      <c r="AF50" s="13">
        <f t="shared" si="15"/>
        <v>45</v>
      </c>
      <c r="AG50" s="13">
        <f t="shared" si="16"/>
        <v>-350.3100000000004</v>
      </c>
      <c r="AH50" s="13">
        <f t="shared" si="17"/>
        <v>-332.43000000000029</v>
      </c>
      <c r="AJ50">
        <v>6765</v>
      </c>
      <c r="AK50">
        <f t="shared" si="18"/>
        <v>1141</v>
      </c>
      <c r="AL50">
        <v>7906</v>
      </c>
      <c r="AM50" s="5">
        <f t="shared" si="19"/>
        <v>172</v>
      </c>
      <c r="AN50">
        <v>8078</v>
      </c>
      <c r="AO50" s="13">
        <f t="shared" si="20"/>
        <v>33.079999999999927</v>
      </c>
      <c r="AP50" s="13">
        <f t="shared" si="21"/>
        <v>281.23999999999978</v>
      </c>
      <c r="AQ50" s="13">
        <f t="shared" si="22"/>
        <v>179.64999999999964</v>
      </c>
      <c r="AS50">
        <v>31141</v>
      </c>
      <c r="AT50">
        <f t="shared" si="23"/>
        <v>1796</v>
      </c>
      <c r="AU50">
        <v>32937</v>
      </c>
      <c r="AV50" s="18">
        <f t="shared" si="24"/>
        <v>75</v>
      </c>
      <c r="AW50" s="18">
        <v>33012</v>
      </c>
      <c r="AX50" s="13">
        <f t="shared" si="25"/>
        <v>56.610000000000582</v>
      </c>
      <c r="AY50" s="13">
        <f t="shared" si="26"/>
        <v>387.16000000000349</v>
      </c>
      <c r="AZ50" s="13">
        <f t="shared" si="27"/>
        <v>437.66999999999825</v>
      </c>
      <c r="BB50">
        <v>61891</v>
      </c>
      <c r="BC50">
        <f t="shared" si="28"/>
        <v>2531</v>
      </c>
      <c r="BD50">
        <v>64422</v>
      </c>
      <c r="BE50">
        <f t="shared" si="29"/>
        <v>47</v>
      </c>
      <c r="BF50">
        <v>64469</v>
      </c>
      <c r="BG50" s="13">
        <f t="shared" si="30"/>
        <v>-50.529999999998836</v>
      </c>
      <c r="BH50" s="13">
        <f t="shared" si="31"/>
        <v>255.7300000000032</v>
      </c>
      <c r="BI50" s="13">
        <f t="shared" si="32"/>
        <v>283.69000000000233</v>
      </c>
    </row>
    <row r="51" spans="2:62">
      <c r="B51">
        <v>687</v>
      </c>
      <c r="C51">
        <v>1734</v>
      </c>
      <c r="D51">
        <v>1828</v>
      </c>
      <c r="E51">
        <f t="shared" si="33"/>
        <v>56.120000000000005</v>
      </c>
      <c r="F51">
        <f t="shared" si="34"/>
        <v>198.11999999999989</v>
      </c>
      <c r="G51">
        <f t="shared" si="2"/>
        <v>168.40000000000009</v>
      </c>
      <c r="I51">
        <v>766</v>
      </c>
      <c r="J51">
        <f t="shared" si="3"/>
        <v>891</v>
      </c>
      <c r="K51">
        <v>1657</v>
      </c>
      <c r="L51">
        <f t="shared" si="4"/>
        <v>140</v>
      </c>
      <c r="M51">
        <v>1797</v>
      </c>
      <c r="N51" s="13">
        <f t="shared" si="5"/>
        <v>45.220000000000027</v>
      </c>
      <c r="O51" s="13">
        <f t="shared" si="6"/>
        <v>178.6400000000001</v>
      </c>
      <c r="P51" s="13">
        <f t="shared" si="7"/>
        <v>105.53999999999996</v>
      </c>
      <c r="R51">
        <v>1453</v>
      </c>
      <c r="S51">
        <f t="shared" si="8"/>
        <v>1719</v>
      </c>
      <c r="T51">
        <v>3172</v>
      </c>
      <c r="U51">
        <f t="shared" si="9"/>
        <v>46</v>
      </c>
      <c r="V51">
        <v>3218</v>
      </c>
      <c r="W51" s="13">
        <f t="shared" si="10"/>
        <v>-59.329999999999927</v>
      </c>
      <c r="X51" s="13">
        <f t="shared" si="11"/>
        <v>-434.25</v>
      </c>
      <c r="Y51" s="13">
        <f t="shared" si="12"/>
        <v>-413.42999999999984</v>
      </c>
      <c r="AA51">
        <v>3703</v>
      </c>
      <c r="AB51">
        <f t="shared" si="13"/>
        <v>907</v>
      </c>
      <c r="AC51">
        <v>4610</v>
      </c>
      <c r="AD51">
        <f t="shared" si="14"/>
        <v>62</v>
      </c>
      <c r="AE51">
        <v>4672</v>
      </c>
      <c r="AF51" s="13">
        <f t="shared" si="15"/>
        <v>77</v>
      </c>
      <c r="AG51" s="13">
        <f t="shared" si="16"/>
        <v>351.6899999999996</v>
      </c>
      <c r="AH51" s="13">
        <f t="shared" si="17"/>
        <v>355.56999999999971</v>
      </c>
      <c r="AJ51">
        <v>6797</v>
      </c>
      <c r="AK51">
        <f t="shared" si="18"/>
        <v>1531</v>
      </c>
      <c r="AL51">
        <v>8328</v>
      </c>
      <c r="AM51">
        <f t="shared" si="19"/>
        <v>78</v>
      </c>
      <c r="AN51">
        <v>8406</v>
      </c>
      <c r="AO51" s="13">
        <f t="shared" si="20"/>
        <v>1.0799999999999272</v>
      </c>
      <c r="AP51" s="13">
        <f t="shared" si="21"/>
        <v>-140.76000000000022</v>
      </c>
      <c r="AQ51" s="13">
        <f t="shared" si="22"/>
        <v>-148.35000000000036</v>
      </c>
      <c r="AS51">
        <v>31250</v>
      </c>
      <c r="AT51">
        <f t="shared" si="23"/>
        <v>2391</v>
      </c>
      <c r="AU51">
        <v>33641</v>
      </c>
      <c r="AV51" s="18">
        <f t="shared" si="24"/>
        <v>93</v>
      </c>
      <c r="AW51" s="18">
        <v>33734</v>
      </c>
      <c r="AX51" s="13">
        <f t="shared" si="25"/>
        <v>-52.389999999999418</v>
      </c>
      <c r="AY51" s="13">
        <f t="shared" si="26"/>
        <v>-316.83999999999651</v>
      </c>
      <c r="AZ51" s="13">
        <f t="shared" si="27"/>
        <v>-284.33000000000175</v>
      </c>
      <c r="BB51">
        <v>61922</v>
      </c>
      <c r="BC51">
        <f t="shared" si="28"/>
        <v>2406</v>
      </c>
      <c r="BD51">
        <v>64328</v>
      </c>
      <c r="BE51">
        <f t="shared" si="29"/>
        <v>68</v>
      </c>
      <c r="BF51">
        <v>64396</v>
      </c>
      <c r="BG51" s="13">
        <f t="shared" si="30"/>
        <v>-81.529999999998836</v>
      </c>
      <c r="BH51" s="13">
        <f t="shared" si="31"/>
        <v>349.7300000000032</v>
      </c>
      <c r="BI51" s="13">
        <f t="shared" si="32"/>
        <v>356.69000000000233</v>
      </c>
    </row>
    <row r="52" spans="2:62">
      <c r="B52">
        <v>703</v>
      </c>
      <c r="C52">
        <v>1594</v>
      </c>
      <c r="D52">
        <v>1703</v>
      </c>
      <c r="E52">
        <f t="shared" si="33"/>
        <v>40.120000000000005</v>
      </c>
      <c r="F52">
        <f t="shared" si="34"/>
        <v>338.11999999999989</v>
      </c>
      <c r="G52">
        <f t="shared" si="2"/>
        <v>293.40000000000009</v>
      </c>
      <c r="I52">
        <v>781</v>
      </c>
      <c r="J52">
        <f t="shared" si="3"/>
        <v>954</v>
      </c>
      <c r="K52">
        <v>1735</v>
      </c>
      <c r="L52">
        <f t="shared" si="4"/>
        <v>78</v>
      </c>
      <c r="M52">
        <v>1813</v>
      </c>
      <c r="N52" s="13">
        <f t="shared" si="5"/>
        <v>30.220000000000027</v>
      </c>
      <c r="O52" s="13">
        <f t="shared" si="6"/>
        <v>100.6400000000001</v>
      </c>
      <c r="P52" s="13">
        <f t="shared" si="7"/>
        <v>89.539999999999964</v>
      </c>
      <c r="R52">
        <v>1360</v>
      </c>
      <c r="S52" s="5">
        <f t="shared" si="8"/>
        <v>2922</v>
      </c>
      <c r="T52">
        <v>4282</v>
      </c>
      <c r="U52">
        <f t="shared" si="9"/>
        <v>31</v>
      </c>
      <c r="V52">
        <v>4313</v>
      </c>
      <c r="W52" s="13">
        <f t="shared" si="10"/>
        <v>33.670000000000073</v>
      </c>
      <c r="X52" s="12">
        <f t="shared" si="11"/>
        <v>-1544.25</v>
      </c>
      <c r="Y52" s="12">
        <f t="shared" si="12"/>
        <v>-1508.4299999999998</v>
      </c>
      <c r="AA52">
        <v>3750</v>
      </c>
      <c r="AB52">
        <f t="shared" si="13"/>
        <v>1187</v>
      </c>
      <c r="AC52">
        <v>4937</v>
      </c>
      <c r="AD52" s="5">
        <f t="shared" si="14"/>
        <v>157</v>
      </c>
      <c r="AE52">
        <v>5094</v>
      </c>
      <c r="AF52" s="13">
        <f t="shared" si="15"/>
        <v>30</v>
      </c>
      <c r="AG52" s="13">
        <f t="shared" si="16"/>
        <v>24.6899999999996</v>
      </c>
      <c r="AH52" s="13">
        <f t="shared" si="17"/>
        <v>-66.430000000000291</v>
      </c>
      <c r="AJ52">
        <v>6797</v>
      </c>
      <c r="AK52">
        <f t="shared" si="18"/>
        <v>1312</v>
      </c>
      <c r="AL52">
        <v>8109</v>
      </c>
      <c r="AM52">
        <f t="shared" si="19"/>
        <v>78</v>
      </c>
      <c r="AN52">
        <v>8187</v>
      </c>
      <c r="AO52" s="13">
        <f t="shared" si="20"/>
        <v>1.0799999999999272</v>
      </c>
      <c r="AP52" s="13">
        <f t="shared" si="21"/>
        <v>78.239999999999782</v>
      </c>
      <c r="AQ52" s="13">
        <f t="shared" si="22"/>
        <v>70.649999999999636</v>
      </c>
      <c r="AS52">
        <v>31234</v>
      </c>
      <c r="AT52">
        <f t="shared" si="23"/>
        <v>2641</v>
      </c>
      <c r="AU52">
        <v>33875</v>
      </c>
      <c r="AV52" s="5">
        <f t="shared" si="24"/>
        <v>150</v>
      </c>
      <c r="AW52" s="18">
        <v>34025</v>
      </c>
      <c r="AX52" s="13">
        <f t="shared" si="25"/>
        <v>-36.389999999999418</v>
      </c>
      <c r="AY52" s="13">
        <f t="shared" si="26"/>
        <v>-550.83999999999651</v>
      </c>
      <c r="AZ52" s="13">
        <f t="shared" si="27"/>
        <v>-575.33000000000175</v>
      </c>
      <c r="BB52">
        <v>61438</v>
      </c>
      <c r="BC52">
        <f t="shared" si="28"/>
        <v>2437</v>
      </c>
      <c r="BD52">
        <v>63875</v>
      </c>
      <c r="BE52">
        <f t="shared" si="29"/>
        <v>62</v>
      </c>
      <c r="BF52">
        <v>63937</v>
      </c>
      <c r="BG52" s="13">
        <f t="shared" si="30"/>
        <v>402.47000000000116</v>
      </c>
      <c r="BH52" s="13">
        <f t="shared" si="31"/>
        <v>802.7300000000032</v>
      </c>
      <c r="BI52" s="13">
        <f t="shared" si="32"/>
        <v>815.69000000000233</v>
      </c>
    </row>
    <row r="53" spans="2:62">
      <c r="B53">
        <v>703</v>
      </c>
      <c r="C53">
        <v>1657</v>
      </c>
      <c r="D53">
        <v>1734</v>
      </c>
      <c r="E53">
        <f t="shared" si="33"/>
        <v>40.120000000000005</v>
      </c>
      <c r="F53">
        <f t="shared" si="34"/>
        <v>275.11999999999989</v>
      </c>
      <c r="G53">
        <f t="shared" si="2"/>
        <v>262.40000000000009</v>
      </c>
      <c r="I53">
        <v>750</v>
      </c>
      <c r="J53">
        <f t="shared" si="3"/>
        <v>797</v>
      </c>
      <c r="K53">
        <v>1547</v>
      </c>
      <c r="L53">
        <f t="shared" si="4"/>
        <v>31</v>
      </c>
      <c r="M53">
        <v>1578</v>
      </c>
      <c r="N53" s="13">
        <f t="shared" si="5"/>
        <v>61.220000000000027</v>
      </c>
      <c r="O53" s="13">
        <f t="shared" si="6"/>
        <v>288.6400000000001</v>
      </c>
      <c r="P53" s="13">
        <f t="shared" si="7"/>
        <v>324.53999999999996</v>
      </c>
      <c r="R53">
        <v>1422</v>
      </c>
      <c r="S53">
        <f t="shared" si="8"/>
        <v>875</v>
      </c>
      <c r="T53">
        <v>2297</v>
      </c>
      <c r="U53">
        <f t="shared" si="9"/>
        <v>109</v>
      </c>
      <c r="V53">
        <v>2406</v>
      </c>
      <c r="W53" s="13">
        <f t="shared" si="10"/>
        <v>-28.329999999999927</v>
      </c>
      <c r="X53" s="13">
        <f t="shared" si="11"/>
        <v>440.75</v>
      </c>
      <c r="Y53" s="13">
        <f t="shared" si="12"/>
        <v>398.57000000000016</v>
      </c>
      <c r="AA53">
        <v>3922</v>
      </c>
      <c r="AB53">
        <f t="shared" si="13"/>
        <v>1000</v>
      </c>
      <c r="AC53">
        <v>4922</v>
      </c>
      <c r="AD53">
        <f t="shared" si="14"/>
        <v>93</v>
      </c>
      <c r="AE53">
        <v>5015</v>
      </c>
      <c r="AF53" s="13">
        <f t="shared" si="15"/>
        <v>-142</v>
      </c>
      <c r="AG53" s="13">
        <f t="shared" si="16"/>
        <v>39.6899999999996</v>
      </c>
      <c r="AH53" s="13">
        <f t="shared" si="17"/>
        <v>12.569999999999709</v>
      </c>
      <c r="AJ53">
        <v>6828</v>
      </c>
      <c r="AK53">
        <f t="shared" si="18"/>
        <v>1188</v>
      </c>
      <c r="AL53">
        <v>8016</v>
      </c>
      <c r="AM53">
        <f t="shared" si="19"/>
        <v>62</v>
      </c>
      <c r="AN53">
        <v>8078</v>
      </c>
      <c r="AO53" s="13">
        <f t="shared" si="20"/>
        <v>-29.920000000000073</v>
      </c>
      <c r="AP53" s="13">
        <f t="shared" si="21"/>
        <v>171.23999999999978</v>
      </c>
      <c r="AQ53" s="13">
        <f t="shared" si="22"/>
        <v>179.64999999999964</v>
      </c>
      <c r="AS53">
        <v>31344</v>
      </c>
      <c r="AT53">
        <f t="shared" si="23"/>
        <v>2531</v>
      </c>
      <c r="AU53">
        <v>33875</v>
      </c>
      <c r="AV53" s="18">
        <f t="shared" si="24"/>
        <v>117</v>
      </c>
      <c r="AW53" s="18">
        <v>33992</v>
      </c>
      <c r="AX53" s="13">
        <f t="shared" si="25"/>
        <v>-146.38999999999942</v>
      </c>
      <c r="AY53" s="13">
        <f t="shared" si="26"/>
        <v>-550.83999999999651</v>
      </c>
      <c r="AZ53" s="13">
        <f t="shared" si="27"/>
        <v>-542.33000000000175</v>
      </c>
      <c r="BB53">
        <v>61687</v>
      </c>
      <c r="BC53">
        <f t="shared" si="28"/>
        <v>3391</v>
      </c>
      <c r="BD53">
        <v>65078</v>
      </c>
      <c r="BE53">
        <f t="shared" si="29"/>
        <v>87</v>
      </c>
      <c r="BF53">
        <v>65165</v>
      </c>
      <c r="BG53" s="13">
        <f t="shared" si="30"/>
        <v>153.47000000000116</v>
      </c>
      <c r="BH53" s="13">
        <f t="shared" si="31"/>
        <v>-400.2699999999968</v>
      </c>
      <c r="BI53" s="13">
        <f t="shared" si="32"/>
        <v>-412.30999999999767</v>
      </c>
    </row>
    <row r="54" spans="2:62">
      <c r="B54">
        <v>734</v>
      </c>
      <c r="C54">
        <v>1656</v>
      </c>
      <c r="D54">
        <v>1719</v>
      </c>
      <c r="E54">
        <f t="shared" si="33"/>
        <v>9.1200000000000045</v>
      </c>
      <c r="F54">
        <f t="shared" si="34"/>
        <v>276.11999999999989</v>
      </c>
      <c r="G54">
        <f t="shared" si="2"/>
        <v>277.40000000000009</v>
      </c>
      <c r="I54">
        <v>1031</v>
      </c>
      <c r="J54">
        <f t="shared" si="3"/>
        <v>875</v>
      </c>
      <c r="K54">
        <v>1906</v>
      </c>
      <c r="L54">
        <f t="shared" si="4"/>
        <v>141</v>
      </c>
      <c r="M54">
        <v>2047</v>
      </c>
      <c r="N54" s="12">
        <f t="shared" si="5"/>
        <v>-219.77999999999997</v>
      </c>
      <c r="O54" s="13">
        <f t="shared" si="6"/>
        <v>-70.3599999999999</v>
      </c>
      <c r="P54" s="13">
        <f t="shared" si="7"/>
        <v>-144.46000000000004</v>
      </c>
      <c r="R54">
        <v>1453</v>
      </c>
      <c r="S54">
        <f t="shared" si="8"/>
        <v>875</v>
      </c>
      <c r="T54">
        <v>2328</v>
      </c>
      <c r="U54">
        <f t="shared" si="9"/>
        <v>47</v>
      </c>
      <c r="V54">
        <v>2375</v>
      </c>
      <c r="W54" s="13">
        <f t="shared" si="10"/>
        <v>-59.329999999999927</v>
      </c>
      <c r="X54" s="13">
        <f t="shared" si="11"/>
        <v>409.75</v>
      </c>
      <c r="Y54" s="13">
        <f t="shared" si="12"/>
        <v>429.57000000000016</v>
      </c>
      <c r="AA54">
        <v>3781</v>
      </c>
      <c r="AB54">
        <f t="shared" si="13"/>
        <v>1109</v>
      </c>
      <c r="AC54">
        <v>4890</v>
      </c>
      <c r="AD54">
        <f t="shared" si="14"/>
        <v>94</v>
      </c>
      <c r="AE54">
        <v>4984</v>
      </c>
      <c r="AF54" s="13">
        <f t="shared" si="15"/>
        <v>-1</v>
      </c>
      <c r="AG54" s="13">
        <f t="shared" si="16"/>
        <v>71.6899999999996</v>
      </c>
      <c r="AH54" s="13">
        <f t="shared" si="17"/>
        <v>43.569999999999709</v>
      </c>
      <c r="AJ54">
        <v>6875</v>
      </c>
      <c r="AK54">
        <f t="shared" si="18"/>
        <v>1156</v>
      </c>
      <c r="AL54">
        <v>8031</v>
      </c>
      <c r="AM54">
        <f t="shared" si="19"/>
        <v>78</v>
      </c>
      <c r="AN54">
        <v>8109</v>
      </c>
      <c r="AO54" s="13">
        <f t="shared" si="20"/>
        <v>-76.920000000000073</v>
      </c>
      <c r="AP54" s="13">
        <f t="shared" si="21"/>
        <v>156.23999999999978</v>
      </c>
      <c r="AQ54" s="13">
        <f t="shared" si="22"/>
        <v>148.64999999999964</v>
      </c>
      <c r="AS54">
        <v>31266</v>
      </c>
      <c r="AT54">
        <f t="shared" si="23"/>
        <v>2344</v>
      </c>
      <c r="AU54">
        <v>33610</v>
      </c>
      <c r="AV54" s="18">
        <f t="shared" si="24"/>
        <v>62</v>
      </c>
      <c r="AW54" s="18">
        <v>33672</v>
      </c>
      <c r="AX54" s="13">
        <f t="shared" si="25"/>
        <v>-68.389999999999418</v>
      </c>
      <c r="AY54" s="13">
        <f t="shared" si="26"/>
        <v>-285.83999999999651</v>
      </c>
      <c r="AZ54" s="13">
        <f t="shared" si="27"/>
        <v>-222.33000000000175</v>
      </c>
      <c r="BB54">
        <v>61703</v>
      </c>
      <c r="BC54" s="5">
        <f t="shared" si="28"/>
        <v>3828</v>
      </c>
      <c r="BD54">
        <v>65531</v>
      </c>
      <c r="BE54">
        <f t="shared" si="29"/>
        <v>79</v>
      </c>
      <c r="BF54">
        <v>65610</v>
      </c>
      <c r="BG54" s="13">
        <f t="shared" si="30"/>
        <v>137.47000000000116</v>
      </c>
      <c r="BH54" s="12">
        <f t="shared" si="31"/>
        <v>-853.2699999999968</v>
      </c>
      <c r="BI54" s="12">
        <f t="shared" si="32"/>
        <v>-857.30999999999767</v>
      </c>
    </row>
    <row r="55" spans="2:62">
      <c r="B55">
        <v>672</v>
      </c>
      <c r="C55">
        <v>1766</v>
      </c>
      <c r="D55">
        <v>1812</v>
      </c>
      <c r="E55">
        <f t="shared" si="33"/>
        <v>71.12</v>
      </c>
      <c r="F55">
        <f t="shared" si="34"/>
        <v>166.11999999999989</v>
      </c>
      <c r="G55">
        <f t="shared" si="2"/>
        <v>184.40000000000009</v>
      </c>
      <c r="I55">
        <v>843</v>
      </c>
      <c r="J55" s="5">
        <f t="shared" si="3"/>
        <v>3641</v>
      </c>
      <c r="K55">
        <v>4484</v>
      </c>
      <c r="L55">
        <f t="shared" si="4"/>
        <v>63</v>
      </c>
      <c r="M55">
        <v>4547</v>
      </c>
      <c r="N55" s="13">
        <f t="shared" si="5"/>
        <v>-31.779999999999973</v>
      </c>
      <c r="O55" s="12">
        <f t="shared" si="6"/>
        <v>-2648.3599999999997</v>
      </c>
      <c r="P55" s="12">
        <f t="shared" si="7"/>
        <v>-2644.46</v>
      </c>
      <c r="R55">
        <v>1516</v>
      </c>
      <c r="S55">
        <f t="shared" si="8"/>
        <v>859</v>
      </c>
      <c r="T55">
        <v>2375</v>
      </c>
      <c r="U55">
        <f t="shared" si="9"/>
        <v>62</v>
      </c>
      <c r="V55">
        <v>2437</v>
      </c>
      <c r="W55" s="13">
        <f t="shared" si="10"/>
        <v>-122.32999999999993</v>
      </c>
      <c r="X55" s="13">
        <f t="shared" si="11"/>
        <v>362.75</v>
      </c>
      <c r="Y55" s="13">
        <f t="shared" si="12"/>
        <v>367.57000000000016</v>
      </c>
      <c r="AA55">
        <v>3781</v>
      </c>
      <c r="AB55">
        <f t="shared" si="13"/>
        <v>969</v>
      </c>
      <c r="AC55">
        <v>4750</v>
      </c>
      <c r="AD55">
        <f t="shared" si="14"/>
        <v>78</v>
      </c>
      <c r="AE55">
        <v>4828</v>
      </c>
      <c r="AF55" s="13">
        <f t="shared" si="15"/>
        <v>-1</v>
      </c>
      <c r="AG55" s="13">
        <f t="shared" si="16"/>
        <v>211.6899999999996</v>
      </c>
      <c r="AH55" s="13">
        <f t="shared" si="17"/>
        <v>199.56999999999971</v>
      </c>
      <c r="AJ55">
        <v>6844</v>
      </c>
      <c r="AK55">
        <f t="shared" si="18"/>
        <v>1609</v>
      </c>
      <c r="AL55">
        <v>8453</v>
      </c>
      <c r="AM55">
        <f t="shared" si="19"/>
        <v>109</v>
      </c>
      <c r="AN55">
        <v>8562</v>
      </c>
      <c r="AO55" s="13">
        <f t="shared" si="20"/>
        <v>-45.920000000000073</v>
      </c>
      <c r="AP55" s="13">
        <f t="shared" si="21"/>
        <v>-265.76000000000022</v>
      </c>
      <c r="AQ55" s="13">
        <f t="shared" si="22"/>
        <v>-304.35000000000036</v>
      </c>
      <c r="AS55">
        <v>31391</v>
      </c>
      <c r="AT55">
        <f t="shared" si="23"/>
        <v>1875</v>
      </c>
      <c r="AU55">
        <v>33266</v>
      </c>
      <c r="AV55" s="5">
        <f t="shared" si="24"/>
        <v>312</v>
      </c>
      <c r="AW55" s="18">
        <v>33578</v>
      </c>
      <c r="AX55" s="13">
        <f t="shared" si="25"/>
        <v>-193.38999999999942</v>
      </c>
      <c r="AY55" s="13">
        <f t="shared" si="26"/>
        <v>58.160000000003492</v>
      </c>
      <c r="AZ55" s="13">
        <f t="shared" si="27"/>
        <v>-128.33000000000175</v>
      </c>
      <c r="BB55">
        <v>61609</v>
      </c>
      <c r="BC55">
        <f t="shared" si="28"/>
        <v>3047</v>
      </c>
      <c r="BD55">
        <v>64656</v>
      </c>
      <c r="BE55">
        <f t="shared" si="29"/>
        <v>47</v>
      </c>
      <c r="BF55">
        <v>64703</v>
      </c>
      <c r="BG55" s="13">
        <f t="shared" si="30"/>
        <v>231.47000000000116</v>
      </c>
      <c r="BH55" s="13">
        <f t="shared" si="31"/>
        <v>21.730000000003201</v>
      </c>
      <c r="BI55" s="13">
        <f t="shared" si="32"/>
        <v>49.690000000002328</v>
      </c>
    </row>
    <row r="56" spans="2:62">
      <c r="B56">
        <v>875</v>
      </c>
      <c r="C56">
        <v>1844</v>
      </c>
      <c r="D56">
        <v>1890</v>
      </c>
      <c r="E56" s="5">
        <f t="shared" si="33"/>
        <v>-131.88</v>
      </c>
      <c r="F56">
        <f t="shared" si="34"/>
        <v>88.119999999999891</v>
      </c>
      <c r="G56">
        <f t="shared" si="2"/>
        <v>106.40000000000009</v>
      </c>
      <c r="I56">
        <v>734</v>
      </c>
      <c r="J56">
        <f t="shared" si="3"/>
        <v>1220</v>
      </c>
      <c r="K56">
        <v>1954</v>
      </c>
      <c r="L56">
        <f t="shared" si="4"/>
        <v>61</v>
      </c>
      <c r="M56">
        <v>2015</v>
      </c>
      <c r="N56" s="13">
        <f t="shared" si="5"/>
        <v>77.220000000000027</v>
      </c>
      <c r="O56" s="13">
        <f t="shared" si="6"/>
        <v>-118.3599999999999</v>
      </c>
      <c r="P56" s="13">
        <f t="shared" si="7"/>
        <v>-112.46000000000004</v>
      </c>
      <c r="R56">
        <v>1281</v>
      </c>
      <c r="S56">
        <f t="shared" si="8"/>
        <v>1422</v>
      </c>
      <c r="T56">
        <v>2703</v>
      </c>
      <c r="U56">
        <f t="shared" si="9"/>
        <v>63</v>
      </c>
      <c r="V56">
        <v>2766</v>
      </c>
      <c r="W56" s="13">
        <f t="shared" si="10"/>
        <v>112.67000000000007</v>
      </c>
      <c r="X56" s="13">
        <f t="shared" si="11"/>
        <v>34.75</v>
      </c>
      <c r="Y56" s="13">
        <f t="shared" si="12"/>
        <v>38.570000000000164</v>
      </c>
      <c r="AA56">
        <v>3735</v>
      </c>
      <c r="AB56">
        <f t="shared" si="13"/>
        <v>1218</v>
      </c>
      <c r="AC56">
        <v>4953</v>
      </c>
      <c r="AD56">
        <f t="shared" si="14"/>
        <v>109</v>
      </c>
      <c r="AE56">
        <v>5062</v>
      </c>
      <c r="AF56" s="13">
        <f t="shared" si="15"/>
        <v>45</v>
      </c>
      <c r="AG56" s="13">
        <f t="shared" si="16"/>
        <v>8.6899999999995998</v>
      </c>
      <c r="AH56" s="13">
        <f t="shared" si="17"/>
        <v>-34.430000000000291</v>
      </c>
      <c r="AJ56">
        <v>6781</v>
      </c>
      <c r="AK56">
        <f t="shared" si="18"/>
        <v>1297</v>
      </c>
      <c r="AL56">
        <v>8078</v>
      </c>
      <c r="AM56">
        <f t="shared" si="19"/>
        <v>47</v>
      </c>
      <c r="AN56">
        <v>8125</v>
      </c>
      <c r="AO56" s="13">
        <f t="shared" si="20"/>
        <v>17.079999999999927</v>
      </c>
      <c r="AP56" s="13">
        <f t="shared" si="21"/>
        <v>109.23999999999978</v>
      </c>
      <c r="AQ56" s="13">
        <f t="shared" si="22"/>
        <v>132.64999999999964</v>
      </c>
      <c r="AS56">
        <v>31437</v>
      </c>
      <c r="AT56">
        <f t="shared" si="23"/>
        <v>1906</v>
      </c>
      <c r="AU56">
        <v>33343</v>
      </c>
      <c r="AV56" s="18">
        <f t="shared" si="24"/>
        <v>98</v>
      </c>
      <c r="AW56" s="18">
        <v>33441</v>
      </c>
      <c r="AX56" s="13">
        <f t="shared" si="25"/>
        <v>-239.38999999999942</v>
      </c>
      <c r="AY56" s="13">
        <f t="shared" si="26"/>
        <v>-18.839999999996508</v>
      </c>
      <c r="AZ56" s="13">
        <f t="shared" si="27"/>
        <v>8.6699999999982538</v>
      </c>
      <c r="BB56">
        <v>61547</v>
      </c>
      <c r="BC56">
        <f t="shared" si="28"/>
        <v>2750</v>
      </c>
      <c r="BD56">
        <v>64297</v>
      </c>
      <c r="BE56">
        <f t="shared" si="29"/>
        <v>47</v>
      </c>
      <c r="BF56">
        <v>64344</v>
      </c>
      <c r="BG56" s="13">
        <f t="shared" si="30"/>
        <v>293.47000000000116</v>
      </c>
      <c r="BH56" s="13">
        <f t="shared" si="31"/>
        <v>380.7300000000032</v>
      </c>
      <c r="BI56" s="13">
        <f t="shared" si="32"/>
        <v>408.69000000000233</v>
      </c>
    </row>
    <row r="57" spans="2:62">
      <c r="B57">
        <v>812</v>
      </c>
      <c r="C57">
        <v>1750</v>
      </c>
      <c r="D57">
        <v>1781</v>
      </c>
      <c r="E57">
        <f t="shared" si="33"/>
        <v>-68.88</v>
      </c>
      <c r="F57">
        <f t="shared" si="34"/>
        <v>182.11999999999989</v>
      </c>
      <c r="G57">
        <f t="shared" si="2"/>
        <v>215.40000000000009</v>
      </c>
      <c r="I57">
        <v>750</v>
      </c>
      <c r="J57">
        <f t="shared" si="3"/>
        <v>890</v>
      </c>
      <c r="K57">
        <v>1640</v>
      </c>
      <c r="L57">
        <f t="shared" si="4"/>
        <v>32</v>
      </c>
      <c r="M57">
        <v>1672</v>
      </c>
      <c r="N57" s="13">
        <f t="shared" si="5"/>
        <v>61.220000000000027</v>
      </c>
      <c r="O57" s="13">
        <f t="shared" si="6"/>
        <v>195.6400000000001</v>
      </c>
      <c r="P57" s="13">
        <f t="shared" si="7"/>
        <v>230.53999999999996</v>
      </c>
      <c r="R57">
        <v>1422</v>
      </c>
      <c r="S57">
        <f t="shared" si="8"/>
        <v>1437</v>
      </c>
      <c r="T57">
        <v>2859</v>
      </c>
      <c r="U57">
        <f t="shared" si="9"/>
        <v>94</v>
      </c>
      <c r="V57">
        <v>2953</v>
      </c>
      <c r="W57" s="13">
        <f t="shared" si="10"/>
        <v>-28.329999999999927</v>
      </c>
      <c r="X57" s="13">
        <f t="shared" si="11"/>
        <v>-121.25</v>
      </c>
      <c r="Y57" s="13">
        <f t="shared" si="12"/>
        <v>-148.42999999999984</v>
      </c>
      <c r="AA57">
        <v>3735</v>
      </c>
      <c r="AB57">
        <f t="shared" si="13"/>
        <v>1375</v>
      </c>
      <c r="AC57">
        <v>5110</v>
      </c>
      <c r="AD57">
        <f t="shared" si="14"/>
        <v>62</v>
      </c>
      <c r="AE57">
        <v>5172</v>
      </c>
      <c r="AF57" s="13">
        <f t="shared" si="15"/>
        <v>45</v>
      </c>
      <c r="AG57" s="13">
        <f t="shared" si="16"/>
        <v>-148.3100000000004</v>
      </c>
      <c r="AH57" s="13">
        <f t="shared" si="17"/>
        <v>-144.43000000000029</v>
      </c>
      <c r="AJ57">
        <v>6828</v>
      </c>
      <c r="AK57">
        <f t="shared" si="18"/>
        <v>1204</v>
      </c>
      <c r="AL57">
        <v>8032</v>
      </c>
      <c r="AM57">
        <f t="shared" si="19"/>
        <v>46</v>
      </c>
      <c r="AN57">
        <v>8078</v>
      </c>
      <c r="AO57" s="13">
        <f t="shared" si="20"/>
        <v>-29.920000000000073</v>
      </c>
      <c r="AP57" s="13">
        <f t="shared" si="21"/>
        <v>155.23999999999978</v>
      </c>
      <c r="AQ57" s="13">
        <f t="shared" si="22"/>
        <v>179.64999999999964</v>
      </c>
      <c r="AS57">
        <v>31454</v>
      </c>
      <c r="AT57">
        <f t="shared" si="23"/>
        <v>2155</v>
      </c>
      <c r="AU57">
        <v>33609</v>
      </c>
      <c r="AV57" s="5">
        <f t="shared" si="24"/>
        <v>244</v>
      </c>
      <c r="AW57" s="18">
        <v>33853</v>
      </c>
      <c r="AX57" s="13">
        <f t="shared" si="25"/>
        <v>-256.38999999999942</v>
      </c>
      <c r="AY57" s="13">
        <f t="shared" si="26"/>
        <v>-284.83999999999651</v>
      </c>
      <c r="AZ57" s="13">
        <f t="shared" si="27"/>
        <v>-403.33000000000175</v>
      </c>
      <c r="BB57">
        <v>61813</v>
      </c>
      <c r="BC57">
        <f t="shared" si="28"/>
        <v>2734</v>
      </c>
      <c r="BD57">
        <v>64547</v>
      </c>
      <c r="BE57">
        <f t="shared" si="29"/>
        <v>62</v>
      </c>
      <c r="BF57">
        <v>64609</v>
      </c>
      <c r="BG57" s="13">
        <f t="shared" si="30"/>
        <v>27.470000000001164</v>
      </c>
      <c r="BH57" s="13">
        <f t="shared" si="31"/>
        <v>130.7300000000032</v>
      </c>
      <c r="BI57" s="13">
        <f t="shared" si="32"/>
        <v>143.69000000000233</v>
      </c>
    </row>
    <row r="58" spans="2:62">
      <c r="B58">
        <v>719</v>
      </c>
      <c r="C58">
        <v>1812</v>
      </c>
      <c r="D58">
        <v>1859</v>
      </c>
      <c r="E58">
        <f t="shared" si="33"/>
        <v>24.120000000000005</v>
      </c>
      <c r="F58">
        <f t="shared" si="34"/>
        <v>120.11999999999989</v>
      </c>
      <c r="G58">
        <f t="shared" si="2"/>
        <v>137.40000000000009</v>
      </c>
      <c r="I58">
        <v>875</v>
      </c>
      <c r="J58">
        <f t="shared" si="3"/>
        <v>938</v>
      </c>
      <c r="K58">
        <v>1813</v>
      </c>
      <c r="L58">
        <f t="shared" si="4"/>
        <v>30</v>
      </c>
      <c r="M58">
        <v>1843</v>
      </c>
      <c r="N58" s="13">
        <f t="shared" si="5"/>
        <v>-63.779999999999973</v>
      </c>
      <c r="O58" s="13">
        <f t="shared" si="6"/>
        <v>22.6400000000001</v>
      </c>
      <c r="P58" s="13">
        <f t="shared" si="7"/>
        <v>59.539999999999964</v>
      </c>
      <c r="R58">
        <v>1531</v>
      </c>
      <c r="S58">
        <f t="shared" si="8"/>
        <v>876</v>
      </c>
      <c r="T58">
        <v>2407</v>
      </c>
      <c r="U58">
        <f t="shared" si="9"/>
        <v>46</v>
      </c>
      <c r="V58">
        <v>2453</v>
      </c>
      <c r="W58" s="13">
        <f t="shared" si="10"/>
        <v>-137.32999999999993</v>
      </c>
      <c r="X58" s="13">
        <f t="shared" si="11"/>
        <v>330.75</v>
      </c>
      <c r="Y58" s="13">
        <f t="shared" si="12"/>
        <v>351.57000000000016</v>
      </c>
      <c r="AA58">
        <v>3812</v>
      </c>
      <c r="AB58">
        <f t="shared" si="13"/>
        <v>1594</v>
      </c>
      <c r="AC58">
        <v>5406</v>
      </c>
      <c r="AD58">
        <f t="shared" si="14"/>
        <v>109</v>
      </c>
      <c r="AE58">
        <v>5515</v>
      </c>
      <c r="AF58" s="13">
        <f t="shared" si="15"/>
        <v>-32</v>
      </c>
      <c r="AG58" s="13">
        <f t="shared" si="16"/>
        <v>-444.3100000000004</v>
      </c>
      <c r="AH58" s="13">
        <f t="shared" si="17"/>
        <v>-487.43000000000029</v>
      </c>
      <c r="AJ58">
        <v>6813</v>
      </c>
      <c r="AK58">
        <f t="shared" si="18"/>
        <v>1249</v>
      </c>
      <c r="AL58">
        <v>8062</v>
      </c>
      <c r="AM58">
        <f t="shared" si="19"/>
        <v>63</v>
      </c>
      <c r="AN58">
        <v>8125</v>
      </c>
      <c r="AO58" s="13">
        <f t="shared" si="20"/>
        <v>-14.920000000000073</v>
      </c>
      <c r="AP58" s="13">
        <f t="shared" si="21"/>
        <v>125.23999999999978</v>
      </c>
      <c r="AQ58" s="13">
        <f t="shared" si="22"/>
        <v>132.64999999999964</v>
      </c>
      <c r="AS58">
        <v>31406</v>
      </c>
      <c r="AT58">
        <f t="shared" si="23"/>
        <v>2094</v>
      </c>
      <c r="AU58">
        <v>33500</v>
      </c>
      <c r="AV58" s="5">
        <f t="shared" si="24"/>
        <v>328</v>
      </c>
      <c r="AW58" s="18">
        <v>33828</v>
      </c>
      <c r="AX58" s="13">
        <f t="shared" si="25"/>
        <v>-208.38999999999942</v>
      </c>
      <c r="AY58" s="13">
        <f t="shared" si="26"/>
        <v>-175.83999999999651</v>
      </c>
      <c r="AZ58" s="13">
        <f t="shared" si="27"/>
        <v>-378.33000000000175</v>
      </c>
      <c r="BB58">
        <v>61844</v>
      </c>
      <c r="BC58">
        <f t="shared" si="28"/>
        <v>2703</v>
      </c>
      <c r="BD58">
        <v>64547</v>
      </c>
      <c r="BE58">
        <f t="shared" si="29"/>
        <v>94</v>
      </c>
      <c r="BF58">
        <v>64641</v>
      </c>
      <c r="BG58" s="13">
        <f t="shared" si="30"/>
        <v>-3.5299999999988358</v>
      </c>
      <c r="BH58" s="13">
        <f t="shared" si="31"/>
        <v>130.7300000000032</v>
      </c>
      <c r="BI58" s="13">
        <f t="shared" si="32"/>
        <v>111.69000000000233</v>
      </c>
    </row>
    <row r="59" spans="2:62">
      <c r="B59">
        <v>734</v>
      </c>
      <c r="C59">
        <v>1687</v>
      </c>
      <c r="D59">
        <v>1734</v>
      </c>
      <c r="E59">
        <f t="shared" si="33"/>
        <v>9.1200000000000045</v>
      </c>
      <c r="F59">
        <f t="shared" si="34"/>
        <v>245.11999999999989</v>
      </c>
      <c r="G59">
        <f t="shared" si="2"/>
        <v>262.40000000000009</v>
      </c>
      <c r="I59">
        <v>765</v>
      </c>
      <c r="J59">
        <f t="shared" si="3"/>
        <v>829</v>
      </c>
      <c r="K59">
        <v>1594</v>
      </c>
      <c r="L59">
        <f t="shared" si="4"/>
        <v>47</v>
      </c>
      <c r="M59">
        <v>1641</v>
      </c>
      <c r="N59" s="13">
        <f t="shared" si="5"/>
        <v>46.220000000000027</v>
      </c>
      <c r="O59" s="13">
        <f t="shared" si="6"/>
        <v>241.6400000000001</v>
      </c>
      <c r="P59" s="13">
        <f t="shared" si="7"/>
        <v>261.53999999999996</v>
      </c>
      <c r="R59">
        <v>1438</v>
      </c>
      <c r="S59">
        <f t="shared" si="8"/>
        <v>1046</v>
      </c>
      <c r="T59">
        <v>2484</v>
      </c>
      <c r="U59">
        <f t="shared" si="9"/>
        <v>63</v>
      </c>
      <c r="V59">
        <v>2547</v>
      </c>
      <c r="W59" s="13">
        <f t="shared" si="10"/>
        <v>-44.329999999999927</v>
      </c>
      <c r="X59" s="13">
        <f t="shared" si="11"/>
        <v>253.75</v>
      </c>
      <c r="Y59" s="13">
        <f t="shared" si="12"/>
        <v>257.57000000000016</v>
      </c>
      <c r="AA59">
        <v>3797</v>
      </c>
      <c r="AB59">
        <f t="shared" si="13"/>
        <v>1031</v>
      </c>
      <c r="AC59">
        <v>4828</v>
      </c>
      <c r="AD59">
        <f t="shared" si="14"/>
        <v>79</v>
      </c>
      <c r="AE59">
        <v>4907</v>
      </c>
      <c r="AF59" s="13">
        <f t="shared" si="15"/>
        <v>-17</v>
      </c>
      <c r="AG59" s="13">
        <f t="shared" si="16"/>
        <v>133.6899999999996</v>
      </c>
      <c r="AH59" s="13">
        <f t="shared" si="17"/>
        <v>120.56999999999971</v>
      </c>
      <c r="AJ59">
        <v>6625</v>
      </c>
      <c r="AK59">
        <f t="shared" si="18"/>
        <v>1422</v>
      </c>
      <c r="AL59">
        <v>8047</v>
      </c>
      <c r="AM59">
        <f t="shared" si="19"/>
        <v>109</v>
      </c>
      <c r="AN59">
        <v>8156</v>
      </c>
      <c r="AO59" s="13">
        <f t="shared" si="20"/>
        <v>173.07999999999993</v>
      </c>
      <c r="AP59" s="13">
        <f t="shared" si="21"/>
        <v>140.23999999999978</v>
      </c>
      <c r="AQ59" s="13">
        <f t="shared" si="22"/>
        <v>101.64999999999964</v>
      </c>
      <c r="AS59">
        <v>30968</v>
      </c>
      <c r="AT59">
        <f t="shared" si="23"/>
        <v>2095</v>
      </c>
      <c r="AU59">
        <v>33063</v>
      </c>
      <c r="AV59" s="18">
        <f t="shared" si="24"/>
        <v>69</v>
      </c>
      <c r="AW59" s="18">
        <v>33132</v>
      </c>
      <c r="AX59" s="13">
        <f t="shared" si="25"/>
        <v>229.61000000000058</v>
      </c>
      <c r="AY59" s="13">
        <f t="shared" si="26"/>
        <v>261.16000000000349</v>
      </c>
      <c r="AZ59" s="13">
        <f t="shared" si="27"/>
        <v>317.66999999999825</v>
      </c>
      <c r="BB59">
        <v>61828</v>
      </c>
      <c r="BC59">
        <f t="shared" si="28"/>
        <v>3000</v>
      </c>
      <c r="BD59">
        <v>64828</v>
      </c>
      <c r="BE59">
        <f t="shared" si="29"/>
        <v>87</v>
      </c>
      <c r="BF59">
        <v>64915</v>
      </c>
      <c r="BG59" s="13">
        <f t="shared" si="30"/>
        <v>12.470000000001164</v>
      </c>
      <c r="BH59" s="13">
        <f t="shared" si="31"/>
        <v>-150.2699999999968</v>
      </c>
      <c r="BI59" s="13">
        <f t="shared" si="32"/>
        <v>-162.30999999999767</v>
      </c>
    </row>
    <row r="60" spans="2:62">
      <c r="B60">
        <v>766</v>
      </c>
      <c r="C60">
        <v>1672</v>
      </c>
      <c r="D60">
        <v>1719</v>
      </c>
      <c r="E60">
        <f t="shared" si="33"/>
        <v>-22.879999999999995</v>
      </c>
      <c r="F60">
        <f t="shared" si="34"/>
        <v>260.11999999999989</v>
      </c>
      <c r="G60">
        <f t="shared" si="2"/>
        <v>277.40000000000009</v>
      </c>
      <c r="I60">
        <v>765</v>
      </c>
      <c r="J60">
        <f t="shared" si="3"/>
        <v>829</v>
      </c>
      <c r="K60">
        <v>1594</v>
      </c>
      <c r="L60">
        <f t="shared" si="4"/>
        <v>47</v>
      </c>
      <c r="M60">
        <v>1641</v>
      </c>
      <c r="N60" s="13">
        <f t="shared" si="5"/>
        <v>46.220000000000027</v>
      </c>
      <c r="O60" s="13">
        <f t="shared" si="6"/>
        <v>241.6400000000001</v>
      </c>
      <c r="P60" s="13">
        <f t="shared" si="7"/>
        <v>261.53999999999996</v>
      </c>
      <c r="R60">
        <v>1297</v>
      </c>
      <c r="S60">
        <f t="shared" si="8"/>
        <v>1500</v>
      </c>
      <c r="T60">
        <v>2797</v>
      </c>
      <c r="U60">
        <f t="shared" si="9"/>
        <v>63</v>
      </c>
      <c r="V60">
        <v>2860</v>
      </c>
      <c r="W60" s="13">
        <f t="shared" si="10"/>
        <v>96.670000000000073</v>
      </c>
      <c r="X60" s="13">
        <f t="shared" si="11"/>
        <v>-59.25</v>
      </c>
      <c r="Y60" s="13">
        <f t="shared" si="12"/>
        <v>-55.429999999999836</v>
      </c>
      <c r="AA60">
        <v>3688</v>
      </c>
      <c r="AB60">
        <f t="shared" si="13"/>
        <v>1140</v>
      </c>
      <c r="AC60">
        <v>4828</v>
      </c>
      <c r="AD60">
        <f t="shared" si="14"/>
        <v>47</v>
      </c>
      <c r="AE60">
        <v>4875</v>
      </c>
      <c r="AF60" s="13">
        <f t="shared" si="15"/>
        <v>92</v>
      </c>
      <c r="AG60" s="13">
        <f t="shared" si="16"/>
        <v>133.6899999999996</v>
      </c>
      <c r="AH60" s="13">
        <f t="shared" si="17"/>
        <v>152.56999999999971</v>
      </c>
      <c r="AJ60">
        <v>6782</v>
      </c>
      <c r="AK60">
        <f t="shared" si="18"/>
        <v>1171</v>
      </c>
      <c r="AL60">
        <v>7953</v>
      </c>
      <c r="AM60">
        <f t="shared" si="19"/>
        <v>125</v>
      </c>
      <c r="AN60">
        <v>8078</v>
      </c>
      <c r="AO60" s="13">
        <f t="shared" si="20"/>
        <v>16.079999999999927</v>
      </c>
      <c r="AP60" s="13">
        <f t="shared" si="21"/>
        <v>234.23999999999978</v>
      </c>
      <c r="AQ60" s="13">
        <f t="shared" si="22"/>
        <v>179.64999999999964</v>
      </c>
      <c r="AS60">
        <v>31093</v>
      </c>
      <c r="AT60">
        <f t="shared" si="23"/>
        <v>1813</v>
      </c>
      <c r="AU60">
        <v>32906</v>
      </c>
      <c r="AV60" s="5">
        <f t="shared" si="24"/>
        <v>469</v>
      </c>
      <c r="AW60" s="18">
        <v>33375</v>
      </c>
      <c r="AX60" s="13">
        <f t="shared" si="25"/>
        <v>104.61000000000058</v>
      </c>
      <c r="AY60" s="13">
        <f t="shared" si="26"/>
        <v>418.16000000000349</v>
      </c>
      <c r="AZ60" s="13">
        <f t="shared" si="27"/>
        <v>74.669999999998254</v>
      </c>
      <c r="BB60">
        <v>61719</v>
      </c>
      <c r="BC60">
        <f t="shared" si="28"/>
        <v>2625</v>
      </c>
      <c r="BD60">
        <v>64344</v>
      </c>
      <c r="BE60">
        <f t="shared" si="29"/>
        <v>94</v>
      </c>
      <c r="BF60">
        <v>64438</v>
      </c>
      <c r="BG60" s="13">
        <f t="shared" si="30"/>
        <v>121.47000000000116</v>
      </c>
      <c r="BH60" s="13">
        <f t="shared" si="31"/>
        <v>333.7300000000032</v>
      </c>
      <c r="BI60" s="13">
        <f t="shared" si="32"/>
        <v>314.69000000000233</v>
      </c>
    </row>
    <row r="61" spans="2:62">
      <c r="B61">
        <v>844</v>
      </c>
      <c r="C61">
        <v>1734</v>
      </c>
      <c r="D61">
        <v>1781</v>
      </c>
      <c r="E61" s="5">
        <f t="shared" si="33"/>
        <v>-100.88</v>
      </c>
      <c r="F61">
        <f t="shared" si="34"/>
        <v>198.11999999999989</v>
      </c>
      <c r="G61">
        <f t="shared" si="2"/>
        <v>215.40000000000009</v>
      </c>
      <c r="I61">
        <v>750</v>
      </c>
      <c r="J61">
        <f t="shared" si="3"/>
        <v>890</v>
      </c>
      <c r="K61">
        <v>1640</v>
      </c>
      <c r="L61">
        <f t="shared" si="4"/>
        <v>63</v>
      </c>
      <c r="M61">
        <v>1703</v>
      </c>
      <c r="N61" s="13">
        <f t="shared" si="5"/>
        <v>61.220000000000027</v>
      </c>
      <c r="O61" s="13">
        <f t="shared" si="6"/>
        <v>195.6400000000001</v>
      </c>
      <c r="P61" s="13">
        <f t="shared" si="7"/>
        <v>199.53999999999996</v>
      </c>
      <c r="R61">
        <v>1313</v>
      </c>
      <c r="S61">
        <f t="shared" si="8"/>
        <v>1124</v>
      </c>
      <c r="T61">
        <v>2437</v>
      </c>
      <c r="U61">
        <f t="shared" si="9"/>
        <v>48</v>
      </c>
      <c r="V61">
        <v>2485</v>
      </c>
      <c r="W61" s="13">
        <f t="shared" si="10"/>
        <v>80.670000000000073</v>
      </c>
      <c r="X61" s="13">
        <f t="shared" si="11"/>
        <v>300.75</v>
      </c>
      <c r="Y61" s="13">
        <f t="shared" si="12"/>
        <v>319.57000000000016</v>
      </c>
      <c r="AA61">
        <v>3969</v>
      </c>
      <c r="AB61">
        <f t="shared" si="13"/>
        <v>1000</v>
      </c>
      <c r="AC61">
        <v>4969</v>
      </c>
      <c r="AD61">
        <f t="shared" si="14"/>
        <v>47</v>
      </c>
      <c r="AE61">
        <v>5016</v>
      </c>
      <c r="AF61" s="13">
        <f t="shared" si="15"/>
        <v>-189</v>
      </c>
      <c r="AG61" s="13">
        <f t="shared" si="16"/>
        <v>-7.3100000000004002</v>
      </c>
      <c r="AH61" s="13">
        <f t="shared" si="17"/>
        <v>11.569999999999709</v>
      </c>
      <c r="AJ61">
        <v>6782</v>
      </c>
      <c r="AK61">
        <f t="shared" si="18"/>
        <v>1187</v>
      </c>
      <c r="AL61">
        <v>7969</v>
      </c>
      <c r="AM61">
        <f t="shared" si="19"/>
        <v>47</v>
      </c>
      <c r="AN61">
        <v>8016</v>
      </c>
      <c r="AO61" s="13">
        <f t="shared" si="20"/>
        <v>16.079999999999927</v>
      </c>
      <c r="AP61" s="13">
        <f t="shared" si="21"/>
        <v>218.23999999999978</v>
      </c>
      <c r="AQ61" s="13">
        <f t="shared" si="22"/>
        <v>241.64999999999964</v>
      </c>
      <c r="AS61">
        <v>30921</v>
      </c>
      <c r="AT61">
        <f t="shared" si="23"/>
        <v>1844</v>
      </c>
      <c r="AU61">
        <v>32765</v>
      </c>
      <c r="AV61" s="18">
        <f t="shared" si="24"/>
        <v>62</v>
      </c>
      <c r="AW61" s="18">
        <v>32827</v>
      </c>
      <c r="AX61" s="13">
        <f t="shared" si="25"/>
        <v>276.61000000000058</v>
      </c>
      <c r="AY61" s="13">
        <f t="shared" si="26"/>
        <v>559.16000000000349</v>
      </c>
      <c r="AZ61" s="13">
        <f t="shared" si="27"/>
        <v>622.66999999999825</v>
      </c>
      <c r="BB61">
        <v>61812</v>
      </c>
      <c r="BC61">
        <f t="shared" si="28"/>
        <v>3001</v>
      </c>
      <c r="BD61">
        <v>64813</v>
      </c>
      <c r="BE61">
        <f t="shared" si="29"/>
        <v>62</v>
      </c>
      <c r="BF61">
        <v>64875</v>
      </c>
      <c r="BG61" s="13">
        <f t="shared" si="30"/>
        <v>28.470000000001164</v>
      </c>
      <c r="BH61" s="13">
        <f t="shared" si="31"/>
        <v>-135.2699999999968</v>
      </c>
      <c r="BI61" s="13">
        <f t="shared" si="32"/>
        <v>-122.30999999999767</v>
      </c>
    </row>
    <row r="62" spans="2:62">
      <c r="B62">
        <v>687</v>
      </c>
      <c r="C62">
        <v>1641</v>
      </c>
      <c r="D62">
        <v>1703</v>
      </c>
      <c r="E62">
        <f t="shared" si="33"/>
        <v>56.120000000000005</v>
      </c>
      <c r="F62">
        <f t="shared" si="34"/>
        <v>291.11999999999989</v>
      </c>
      <c r="G62">
        <f t="shared" si="2"/>
        <v>293.40000000000009</v>
      </c>
      <c r="I62">
        <v>766</v>
      </c>
      <c r="J62" s="5">
        <f t="shared" si="3"/>
        <v>1656</v>
      </c>
      <c r="K62">
        <v>2422</v>
      </c>
      <c r="L62">
        <f t="shared" si="4"/>
        <v>47</v>
      </c>
      <c r="M62">
        <v>2469</v>
      </c>
      <c r="N62" s="13">
        <f t="shared" si="5"/>
        <v>45.220000000000027</v>
      </c>
      <c r="O62" s="12">
        <f t="shared" si="6"/>
        <v>-586.3599999999999</v>
      </c>
      <c r="P62" s="12">
        <f t="shared" si="7"/>
        <v>-566.46</v>
      </c>
      <c r="R62">
        <v>1437</v>
      </c>
      <c r="S62">
        <f t="shared" si="8"/>
        <v>1969</v>
      </c>
      <c r="T62">
        <v>3406</v>
      </c>
      <c r="U62">
        <f t="shared" si="9"/>
        <v>63</v>
      </c>
      <c r="V62">
        <v>3469</v>
      </c>
      <c r="W62" s="13">
        <f t="shared" si="10"/>
        <v>-43.329999999999927</v>
      </c>
      <c r="X62" s="13">
        <f t="shared" si="11"/>
        <v>-668.25</v>
      </c>
      <c r="Y62" s="13">
        <f t="shared" si="12"/>
        <v>-664.42999999999984</v>
      </c>
      <c r="AA62">
        <v>3766</v>
      </c>
      <c r="AB62">
        <f t="shared" si="13"/>
        <v>1015</v>
      </c>
      <c r="AC62">
        <v>4781</v>
      </c>
      <c r="AD62">
        <f t="shared" si="14"/>
        <v>47</v>
      </c>
      <c r="AE62">
        <v>4828</v>
      </c>
      <c r="AF62" s="13">
        <f t="shared" si="15"/>
        <v>14</v>
      </c>
      <c r="AG62" s="13">
        <f t="shared" si="16"/>
        <v>180.6899999999996</v>
      </c>
      <c r="AH62" s="13">
        <f t="shared" si="17"/>
        <v>199.56999999999971</v>
      </c>
      <c r="AJ62">
        <v>7141</v>
      </c>
      <c r="AK62">
        <f t="shared" si="18"/>
        <v>1202</v>
      </c>
      <c r="AL62">
        <v>8343</v>
      </c>
      <c r="AM62">
        <f t="shared" si="19"/>
        <v>48</v>
      </c>
      <c r="AN62">
        <v>8391</v>
      </c>
      <c r="AO62" s="13">
        <f t="shared" si="20"/>
        <v>-342.92000000000007</v>
      </c>
      <c r="AP62" s="13">
        <f t="shared" si="21"/>
        <v>-155.76000000000022</v>
      </c>
      <c r="AQ62" s="13">
        <f t="shared" si="22"/>
        <v>-133.35000000000036</v>
      </c>
      <c r="AS62">
        <v>31000</v>
      </c>
      <c r="AT62">
        <f t="shared" si="23"/>
        <v>1953</v>
      </c>
      <c r="AU62">
        <v>32953</v>
      </c>
      <c r="AV62" s="18">
        <f t="shared" si="24"/>
        <v>99</v>
      </c>
      <c r="AW62" s="18">
        <v>33052</v>
      </c>
      <c r="AX62" s="13">
        <f t="shared" si="25"/>
        <v>197.61000000000058</v>
      </c>
      <c r="AY62" s="13">
        <f t="shared" si="26"/>
        <v>371.16000000000349</v>
      </c>
      <c r="AZ62" s="13">
        <f t="shared" si="27"/>
        <v>397.66999999999825</v>
      </c>
      <c r="BB62">
        <v>61906</v>
      </c>
      <c r="BC62">
        <f t="shared" si="28"/>
        <v>2469</v>
      </c>
      <c r="BD62">
        <v>64375</v>
      </c>
      <c r="BE62">
        <f t="shared" si="29"/>
        <v>47</v>
      </c>
      <c r="BF62">
        <v>64422</v>
      </c>
      <c r="BG62" s="13">
        <f t="shared" si="30"/>
        <v>-65.529999999998836</v>
      </c>
      <c r="BH62" s="13">
        <f t="shared" si="31"/>
        <v>302.7300000000032</v>
      </c>
      <c r="BI62" s="13">
        <f t="shared" si="32"/>
        <v>330.69000000000233</v>
      </c>
    </row>
    <row r="63" spans="2:62">
      <c r="B63">
        <v>672</v>
      </c>
      <c r="C63">
        <v>1750</v>
      </c>
      <c r="D63">
        <v>1809</v>
      </c>
      <c r="E63">
        <f t="shared" si="33"/>
        <v>71.12</v>
      </c>
      <c r="F63">
        <f t="shared" si="34"/>
        <v>182.11999999999989</v>
      </c>
      <c r="G63">
        <f t="shared" si="2"/>
        <v>187.40000000000009</v>
      </c>
      <c r="I63">
        <v>782</v>
      </c>
      <c r="J63">
        <f t="shared" si="3"/>
        <v>906</v>
      </c>
      <c r="K63">
        <v>1688</v>
      </c>
      <c r="L63">
        <f t="shared" si="4"/>
        <v>62</v>
      </c>
      <c r="M63">
        <v>1750</v>
      </c>
      <c r="N63" s="13">
        <f t="shared" si="5"/>
        <v>29.220000000000027</v>
      </c>
      <c r="O63" s="13">
        <f t="shared" si="6"/>
        <v>147.6400000000001</v>
      </c>
      <c r="P63" s="13">
        <f t="shared" si="7"/>
        <v>152.53999999999996</v>
      </c>
      <c r="R63">
        <v>1391</v>
      </c>
      <c r="S63">
        <f t="shared" si="8"/>
        <v>1125</v>
      </c>
      <c r="T63">
        <v>2516</v>
      </c>
      <c r="U63">
        <f t="shared" si="9"/>
        <v>63</v>
      </c>
      <c r="V63">
        <v>2579</v>
      </c>
      <c r="W63" s="13">
        <f t="shared" si="10"/>
        <v>2.6700000000000728</v>
      </c>
      <c r="X63" s="13">
        <f t="shared" si="11"/>
        <v>221.75</v>
      </c>
      <c r="Y63" s="13">
        <f t="shared" si="12"/>
        <v>225.57000000000016</v>
      </c>
      <c r="AA63">
        <v>3734</v>
      </c>
      <c r="AB63">
        <f t="shared" si="13"/>
        <v>1000</v>
      </c>
      <c r="AC63">
        <v>4734</v>
      </c>
      <c r="AD63" s="5">
        <f t="shared" si="14"/>
        <v>141</v>
      </c>
      <c r="AE63">
        <v>4875</v>
      </c>
      <c r="AF63" s="13">
        <f t="shared" si="15"/>
        <v>46</v>
      </c>
      <c r="AG63" s="13">
        <f t="shared" si="16"/>
        <v>227.6899999999996</v>
      </c>
      <c r="AH63" s="13">
        <f t="shared" si="17"/>
        <v>152.56999999999971</v>
      </c>
      <c r="AJ63">
        <v>6812</v>
      </c>
      <c r="AK63">
        <f t="shared" si="18"/>
        <v>1219</v>
      </c>
      <c r="AL63">
        <v>8031</v>
      </c>
      <c r="AM63">
        <f t="shared" si="19"/>
        <v>32</v>
      </c>
      <c r="AN63">
        <v>8063</v>
      </c>
      <c r="AO63" s="13">
        <f t="shared" si="20"/>
        <v>-13.920000000000073</v>
      </c>
      <c r="AP63" s="13">
        <f t="shared" si="21"/>
        <v>156.23999999999978</v>
      </c>
      <c r="AQ63" s="13">
        <f t="shared" si="22"/>
        <v>194.64999999999964</v>
      </c>
      <c r="AS63">
        <v>31156</v>
      </c>
      <c r="AT63">
        <f t="shared" si="23"/>
        <v>2141</v>
      </c>
      <c r="AU63">
        <v>33297</v>
      </c>
      <c r="AV63" s="18">
        <f t="shared" si="24"/>
        <v>73</v>
      </c>
      <c r="AW63" s="18">
        <v>33370</v>
      </c>
      <c r="AX63" s="13">
        <f t="shared" si="25"/>
        <v>41.610000000000582</v>
      </c>
      <c r="AY63" s="13">
        <f t="shared" si="26"/>
        <v>27.160000000003492</v>
      </c>
      <c r="AZ63" s="13">
        <f t="shared" si="27"/>
        <v>79.669999999998254</v>
      </c>
      <c r="BB63">
        <v>61828</v>
      </c>
      <c r="BC63">
        <f t="shared" si="28"/>
        <v>2844</v>
      </c>
      <c r="BD63">
        <v>64672</v>
      </c>
      <c r="BE63">
        <f t="shared" si="29"/>
        <v>82</v>
      </c>
      <c r="BF63">
        <v>64754</v>
      </c>
      <c r="BG63" s="13">
        <f t="shared" si="30"/>
        <v>12.470000000001164</v>
      </c>
      <c r="BH63" s="13">
        <f t="shared" si="31"/>
        <v>5.7300000000032014</v>
      </c>
      <c r="BI63" s="13">
        <f t="shared" si="32"/>
        <v>-1.3099999999976717</v>
      </c>
    </row>
    <row r="64" spans="2:62">
      <c r="B64">
        <f>AVERAGE(B14:B63)</f>
        <v>743.12</v>
      </c>
      <c r="C64">
        <f>AVERAGE(C14:C63)</f>
        <v>1932.12</v>
      </c>
      <c r="D64">
        <f>AVERAGE(D14:D63)</f>
        <v>1996.4</v>
      </c>
      <c r="H64" s="8" t="s">
        <v>19</v>
      </c>
      <c r="I64" s="10">
        <f>AVERAGE(I14:I63)</f>
        <v>811.22</v>
      </c>
      <c r="J64" s="10">
        <f>AVERAGE(J14:J63)</f>
        <v>1024.42</v>
      </c>
      <c r="K64" s="10">
        <f>AVERAGE(K14:K63)</f>
        <v>1835.64</v>
      </c>
      <c r="L64" s="14"/>
      <c r="M64" s="10">
        <f>AVERAGE(M14:M63)</f>
        <v>1902.54</v>
      </c>
      <c r="N64" s="7"/>
      <c r="O64" s="7"/>
      <c r="P64" s="7"/>
      <c r="Q64" s="7"/>
      <c r="R64" s="11">
        <v>1406</v>
      </c>
      <c r="S64">
        <f t="shared" si="8"/>
        <v>3844</v>
      </c>
      <c r="T64" s="11">
        <v>5250</v>
      </c>
      <c r="U64">
        <f t="shared" si="9"/>
        <v>62</v>
      </c>
      <c r="V64" s="11">
        <v>5312</v>
      </c>
      <c r="W64" s="16">
        <f t="shared" si="10"/>
        <v>-12.329999999999927</v>
      </c>
      <c r="X64" s="17">
        <f t="shared" si="11"/>
        <v>-2512.25</v>
      </c>
      <c r="Y64" s="17">
        <f t="shared" si="12"/>
        <v>-2507.4299999999998</v>
      </c>
      <c r="Z64" s="7"/>
      <c r="AA64" s="11">
        <v>3734</v>
      </c>
      <c r="AB64">
        <f t="shared" si="13"/>
        <v>1000</v>
      </c>
      <c r="AC64" s="11">
        <v>4734</v>
      </c>
      <c r="AD64" s="11"/>
      <c r="AE64" s="11">
        <v>4812</v>
      </c>
      <c r="AF64" s="16">
        <f t="shared" si="15"/>
        <v>46</v>
      </c>
      <c r="AG64" s="16">
        <f t="shared" si="16"/>
        <v>227.6899999999996</v>
      </c>
      <c r="AH64" s="16">
        <f t="shared" si="17"/>
        <v>215.56999999999971</v>
      </c>
      <c r="AI64" s="7"/>
      <c r="AJ64" s="11">
        <v>6797</v>
      </c>
      <c r="AK64">
        <f t="shared" si="18"/>
        <v>1328</v>
      </c>
      <c r="AL64" s="11">
        <v>8125</v>
      </c>
      <c r="AM64">
        <f t="shared" si="19"/>
        <v>47</v>
      </c>
      <c r="AN64" s="11">
        <v>8172</v>
      </c>
      <c r="AO64" s="16">
        <f t="shared" si="20"/>
        <v>1.0799999999999272</v>
      </c>
      <c r="AP64" s="16">
        <f t="shared" si="21"/>
        <v>62.239999999999782</v>
      </c>
      <c r="AQ64" s="16">
        <f t="shared" si="22"/>
        <v>85.649999999999636</v>
      </c>
      <c r="AR64" s="7"/>
      <c r="AS64">
        <v>31078</v>
      </c>
      <c r="AT64">
        <f t="shared" si="23"/>
        <v>1750</v>
      </c>
      <c r="AU64">
        <v>32828</v>
      </c>
      <c r="AV64" s="18">
        <f t="shared" si="24"/>
        <v>72</v>
      </c>
      <c r="AW64" s="20">
        <v>32900</v>
      </c>
      <c r="AX64" s="16">
        <f t="shared" si="25"/>
        <v>119.61000000000058</v>
      </c>
      <c r="AY64" s="16">
        <f t="shared" si="26"/>
        <v>496.16000000000349</v>
      </c>
      <c r="AZ64" s="16">
        <f t="shared" si="27"/>
        <v>549.66999999999825</v>
      </c>
      <c r="BA64" s="7"/>
      <c r="BB64" s="11">
        <v>61859</v>
      </c>
      <c r="BC64" s="5">
        <f t="shared" si="28"/>
        <v>3594</v>
      </c>
      <c r="BD64" s="11">
        <v>65453</v>
      </c>
      <c r="BE64">
        <f t="shared" si="29"/>
        <v>63</v>
      </c>
      <c r="BF64" s="11">
        <v>65516</v>
      </c>
      <c r="BG64" s="16">
        <f t="shared" si="30"/>
        <v>-18.529999999998836</v>
      </c>
      <c r="BH64" s="17">
        <f t="shared" si="31"/>
        <v>-775.2699999999968</v>
      </c>
      <c r="BI64" s="17">
        <f t="shared" si="32"/>
        <v>-763.30999999999767</v>
      </c>
      <c r="BJ64" s="7"/>
    </row>
    <row r="65" spans="1:62">
      <c r="H65" s="9" t="s">
        <v>20</v>
      </c>
      <c r="I65" s="10">
        <f>AVERAGE(I15:I20,I22:I53,I55:I63)</f>
        <v>797.85106382978722</v>
      </c>
      <c r="J65" s="10">
        <f>AVERAGE(J14:J47,J49,J51:J54,J56:J61,J63)</f>
        <v>927.3478260869565</v>
      </c>
      <c r="K65" s="10">
        <f>AVERAGE(K14:K47,K49,K51:K54,K56:K61,K63)</f>
        <v>1741.1739130434783</v>
      </c>
      <c r="L65" s="14">
        <f>AVERAGE(L14:L24,L26:L41,L43:L63)</f>
        <v>61.875</v>
      </c>
      <c r="M65" s="10">
        <f>AVERAGE(M14:M47,M49,M51:M54,M56:M61,M63)</f>
        <v>1808.1304347826087</v>
      </c>
      <c r="N65" s="7"/>
      <c r="O65" s="7"/>
      <c r="P65" s="7"/>
      <c r="Q65" s="8" t="s">
        <v>19</v>
      </c>
      <c r="R65" s="10">
        <f>AVERAGE(R14:R64)</f>
        <v>1393.6666666666667</v>
      </c>
      <c r="S65" s="10">
        <f>AVERAGE(S14:S64)</f>
        <v>1344.0784313725489</v>
      </c>
      <c r="T65" s="10">
        <f>AVERAGE(T14:T64)</f>
        <v>2737.7450980392155</v>
      </c>
      <c r="U65" s="10"/>
      <c r="V65" s="10">
        <f>AVERAGE(V14:V64)</f>
        <v>2804.5686274509803</v>
      </c>
      <c r="W65" s="7"/>
      <c r="X65" s="7"/>
      <c r="Y65" s="7"/>
      <c r="Z65" s="8" t="s">
        <v>19</v>
      </c>
      <c r="AA65" s="10">
        <f>AVERAGE(AA14:AA64)</f>
        <v>3780.3921568627452</v>
      </c>
      <c r="AB65" s="10">
        <f>AVERAGE(AB14:AB64)</f>
        <v>1181.2941176470588</v>
      </c>
      <c r="AC65" s="10">
        <f>AVERAGE(AC14:AC64)</f>
        <v>4961.6862745098042</v>
      </c>
      <c r="AD65" s="10"/>
      <c r="AE65" s="10">
        <f>AVERAGE(AE14:AE64)</f>
        <v>5027.5686274509808</v>
      </c>
      <c r="AF65" s="7"/>
      <c r="AG65" s="7"/>
      <c r="AH65" s="7"/>
      <c r="AI65" s="8" t="s">
        <v>19</v>
      </c>
      <c r="AJ65" s="10">
        <f>AVERAGE(AJ14:AJ64)</f>
        <v>6798.0784313725489</v>
      </c>
      <c r="AK65" s="10">
        <f>AVERAGE(AK14:AK64)</f>
        <v>1389.1568627450981</v>
      </c>
      <c r="AL65" s="10">
        <f>AVERAGE(AL14:AL64)</f>
        <v>8187.2352941176468</v>
      </c>
      <c r="AM65" s="10"/>
      <c r="AN65" s="10">
        <f>AVERAGE(AN14:AN64)</f>
        <v>8257.6470588235297</v>
      </c>
      <c r="AO65" s="7"/>
      <c r="AP65" s="7"/>
      <c r="AQ65" s="7"/>
      <c r="AR65" s="8" t="s">
        <v>19</v>
      </c>
      <c r="AS65" s="10">
        <f>AVERAGE(AS14:AS64)</f>
        <v>31237.411764705881</v>
      </c>
      <c r="AT65" s="10">
        <f>AVERAGE(AT14:AT64)</f>
        <v>2126.2745098039218</v>
      </c>
      <c r="AU65" s="10">
        <f>AVERAGE(AU14:AU64)</f>
        <v>33363.686274509804</v>
      </c>
      <c r="AV65" s="14"/>
      <c r="AW65" s="10">
        <f>AVERAGE(AW14:AW64)</f>
        <v>33459.901960784315</v>
      </c>
      <c r="AX65" s="7"/>
      <c r="AY65" s="7"/>
      <c r="AZ65" s="7"/>
      <c r="BA65" s="8" t="s">
        <v>19</v>
      </c>
      <c r="BB65" s="10">
        <f>AVERAGE(BB14:BB64)</f>
        <v>61840.470588235294</v>
      </c>
      <c r="BC65" s="10">
        <f>AVERAGE(BC14:BC64)</f>
        <v>2837.2549019607845</v>
      </c>
      <c r="BD65" s="10">
        <f>AVERAGE(BD14:BD64)</f>
        <v>64677.725490196077</v>
      </c>
      <c r="BE65" s="10"/>
      <c r="BF65" s="10">
        <f>AVERAGE(BF14:BF64)</f>
        <v>64756.137254901958</v>
      </c>
      <c r="BG65" s="7"/>
      <c r="BH65" s="7"/>
      <c r="BI65" s="7"/>
      <c r="BJ65" s="7"/>
    </row>
    <row r="66" spans="1:62">
      <c r="H66" s="9" t="s">
        <v>21</v>
      </c>
      <c r="I66" s="10">
        <f>STDEV(I15:I20,I22:I53,I55:I63)</f>
        <v>48.393306545522492</v>
      </c>
      <c r="J66" s="10">
        <f>STDEV(J14:J47,J49,J51:J54,J56:J61,J63)</f>
        <v>123.29480792732419</v>
      </c>
      <c r="K66" s="10">
        <f>STDEV(K14:K47,K49,K51:K54,K56:K61,K63)</f>
        <v>132.36335584675459</v>
      </c>
      <c r="L66" s="14">
        <f>STDEV(L14:L24,L26:L41,L43:L63)</f>
        <v>26.325802406392583</v>
      </c>
      <c r="M66" s="10">
        <f>STDEV(M14:M47,M49,M51:M54,M56:M61,M63)</f>
        <v>140.3216319263484</v>
      </c>
      <c r="N66" s="7"/>
      <c r="O66" s="7"/>
      <c r="P66" s="7"/>
      <c r="Q66" s="9" t="s">
        <v>20</v>
      </c>
      <c r="R66" s="10">
        <f>AVERAGE(R14:R21,R23:R32,R34:R64)</f>
        <v>1384.8571428571429</v>
      </c>
      <c r="S66" s="10">
        <f>AVERAGE(S14:S26,S28:S42,S44:S51,S53:S64)</f>
        <v>1168.2916666666667</v>
      </c>
      <c r="T66" s="10">
        <f>AVERAGE(T14:T26,T28:T42,T44:T51,T53:T64)</f>
        <v>2567.3541666666665</v>
      </c>
      <c r="U66" s="10">
        <f>AVERAGE(U14:U22,U24:U64)</f>
        <v>62.22</v>
      </c>
      <c r="V66" s="10">
        <f>AVERAGE(V14:V26,V28:V42,V44:V51,V53:V64)</f>
        <v>2635.4583333333335</v>
      </c>
      <c r="W66" s="7"/>
      <c r="X66" s="7"/>
      <c r="Y66" s="7"/>
      <c r="Z66" s="9" t="s">
        <v>20</v>
      </c>
      <c r="AA66" s="10">
        <f>AVERAGE(AA14:AA38,AA40:AA63)</f>
        <v>3770.1632653061224</v>
      </c>
      <c r="AB66" s="10">
        <f>AVERAGE(AB14:AB27,AB29:AB32,AB34:AB64)</f>
        <v>1153.9591836734694</v>
      </c>
      <c r="AC66" s="10">
        <f>AVERAGE(AC14:AC27,AC29:AC32,AC34:AC64)</f>
        <v>4934.9387755102043</v>
      </c>
      <c r="AD66" s="10">
        <f>AVERAGE(AD14:AD20,AD22:AD51,AD53:AD62)</f>
        <v>60.148936170212764</v>
      </c>
      <c r="AE66" s="10">
        <f>AVERAGE(AE14:AE27,AE29:AE32,AE34:AE64)</f>
        <v>5001.2857142857147</v>
      </c>
      <c r="AF66" s="7"/>
      <c r="AG66" s="7"/>
      <c r="AH66" s="7"/>
      <c r="AI66" s="9" t="s">
        <v>20</v>
      </c>
      <c r="AJ66" s="10">
        <f>AVERAGE(AJ15:AJ25,AJ27:AJ64)</f>
        <v>6794.9387755102043</v>
      </c>
      <c r="AK66" s="10">
        <f>AVERAGE(AK15:AK25,AK27:AK64)</f>
        <v>1360.408163265306</v>
      </c>
      <c r="AL66" s="10">
        <f>AVERAGE(AL15:AL25,AL27:AL64)</f>
        <v>8155.3469387755104</v>
      </c>
      <c r="AM66" s="10">
        <f>AVERAGE(AM14:AM49,AM51:AM64)</f>
        <v>68.38</v>
      </c>
      <c r="AN66" s="10">
        <f>AVERAGE(AN15:AN25,AN27:AN64)</f>
        <v>8225.7346938775518</v>
      </c>
      <c r="AO66" s="7"/>
      <c r="AP66" s="7"/>
      <c r="AQ66" s="7"/>
      <c r="AR66" s="9" t="s">
        <v>20</v>
      </c>
      <c r="AS66" s="10">
        <f>AVERAGE(AS14:AS64)</f>
        <v>31237.411764705881</v>
      </c>
      <c r="AT66" s="10">
        <f>AVERAGE(AT14:AT36,AT38:AT39,AT41:AT64)</f>
        <v>2116.1224489795918</v>
      </c>
      <c r="AU66" s="10">
        <f>AVERAGE(AU14:AU36,AU38:AU39,AU41:AU64)</f>
        <v>33350.795918367345</v>
      </c>
      <c r="AV66" s="14">
        <f>AVERAGE(AV14:AV37,AV40:AV51,AV53:AV54,AV56,AV61:AV64)</f>
        <v>70.255813953488371</v>
      </c>
      <c r="AW66" s="10">
        <f>AVERAGE(AW14:AW17,AW19:AW44,AW46:AW64)</f>
        <v>33419.306122448979</v>
      </c>
      <c r="AX66" s="7"/>
      <c r="AY66" s="7"/>
      <c r="AZ66" s="7"/>
      <c r="BA66" s="9" t="s">
        <v>20</v>
      </c>
      <c r="BB66" s="10">
        <f>AVERAGE(BB15:BB38,BB40:BB64)</f>
        <v>61777.204081632655</v>
      </c>
      <c r="BC66" s="10">
        <f>AVERAGE(BC15:BC16,BC18:BC38,BC40:BC53,BC55:BC63)</f>
        <v>2675.8695652173915</v>
      </c>
      <c r="BD66" s="10">
        <f>AVERAGE(BD15:BD16,BD18:BD38,BD40:BD53,BD55:BD63)</f>
        <v>64441.956521739128</v>
      </c>
      <c r="BE66" s="10">
        <f>AVERAGE(BE15:BE27,BE29:BE38,BE40:BE64)</f>
        <v>62.145833333333336</v>
      </c>
      <c r="BF66" s="10">
        <f>AVERAGE(BF15:BF16,BF18:BF38,BF40:BF53,BF55:BF63)</f>
        <v>64506.782608695656</v>
      </c>
      <c r="BG66" s="7"/>
      <c r="BH66" s="7"/>
      <c r="BI66" s="7"/>
      <c r="BJ66" s="7"/>
    </row>
    <row r="67" spans="1:62">
      <c r="H67" s="9"/>
      <c r="I67" s="7"/>
      <c r="J67" t="s">
        <v>28</v>
      </c>
      <c r="K67" s="7"/>
      <c r="L67" t="s">
        <v>28</v>
      </c>
      <c r="M67" s="7"/>
      <c r="N67" s="7"/>
      <c r="O67" s="7"/>
      <c r="P67" s="7"/>
      <c r="Q67" s="9" t="s">
        <v>21</v>
      </c>
      <c r="R67" s="10">
        <f>STDEV(R14:R21,R23:R32,R34:R64)</f>
        <v>73.860228359607262</v>
      </c>
      <c r="S67" s="10">
        <v>383.61</v>
      </c>
      <c r="T67" s="10">
        <v>384.61</v>
      </c>
      <c r="U67" s="10">
        <f>STDEV(U14:U22,U24:U64)</f>
        <v>21.899855558185482</v>
      </c>
      <c r="V67" s="10">
        <v>313.48</v>
      </c>
      <c r="W67" s="7"/>
      <c r="X67" s="7"/>
      <c r="Y67" s="7"/>
      <c r="Z67" s="9" t="s">
        <v>21</v>
      </c>
      <c r="AA67" s="10">
        <f>STDEV(AA14:AA38,AA40:AA63)</f>
        <v>80.81108291843104</v>
      </c>
      <c r="AB67" s="10">
        <f>STDEV(AB14:AB27,AB29:AB32,AB34:AB64)</f>
        <v>230.33191260871001</v>
      </c>
      <c r="AC67" s="10">
        <f>STDEV(AC14:AC27,AC29:AC32,AC34:AC64)</f>
        <v>234.03439990765861</v>
      </c>
      <c r="AD67" s="10">
        <f>STDEV(AD14:AD20,AD22:AD51,AD53:AD62)</f>
        <v>20.738515652099093</v>
      </c>
      <c r="AE67" s="10">
        <f>STDEV(AE14:AE27,AE29:AE32,AE34:AE64)</f>
        <v>238.93635833278563</v>
      </c>
      <c r="AF67" s="7"/>
      <c r="AG67" s="7"/>
      <c r="AH67" s="7"/>
      <c r="AI67" s="9" t="s">
        <v>21</v>
      </c>
      <c r="AJ67" s="10">
        <f>STDEV(AJ15:AJ25,AJ27:AJ64)</f>
        <v>93.237690913088073</v>
      </c>
      <c r="AK67" s="10">
        <f>STDEV(AK15:AK25,AK27:AK64)</f>
        <v>207.59786029398165</v>
      </c>
      <c r="AL67" s="10">
        <f>STDEV(AL15:AL25,AL27:AL64)</f>
        <v>199.49097212451159</v>
      </c>
      <c r="AM67" s="10">
        <f>STDEV(AM14:AM49,AM51:AM64)</f>
        <v>24.58711293440081</v>
      </c>
      <c r="AN67" s="10">
        <f>STDEV(AN15:AN25,AN27:AN64)</f>
        <v>200.26532146029751</v>
      </c>
      <c r="AO67" s="7"/>
      <c r="AP67" s="7"/>
      <c r="AQ67" s="7"/>
      <c r="AR67" s="9" t="s">
        <v>21</v>
      </c>
      <c r="AS67" s="10">
        <f>STDEV(AS14:AS64)</f>
        <v>211.45280101920713</v>
      </c>
      <c r="AT67" s="10">
        <f>STDEV(AT14:AT36,AT38:AT39,AT41:AT64)</f>
        <v>346.0552480368957</v>
      </c>
      <c r="AU67" s="10">
        <f>STDEV(AU14:AU36,AU38:AU39,AU41:AU64)</f>
        <v>432.43207460783992</v>
      </c>
      <c r="AV67" s="14">
        <f>STDEV(AV14:AV37,AV40:AV51,AV53:AV54,AV56,AV61:AV64)</f>
        <v>22.18653927310304</v>
      </c>
      <c r="AW67" s="10">
        <f>STDEV(AW14:AW17,AW19:AW44,AW46:AW64)</f>
        <v>394.47856955323999</v>
      </c>
      <c r="AX67" s="7"/>
      <c r="AY67" s="7"/>
      <c r="AZ67" s="7"/>
      <c r="BA67" s="9" t="s">
        <v>21</v>
      </c>
      <c r="BB67" s="10">
        <f>STDEV(BB15:BB38,BB40:BB64)</f>
        <v>152.53933640198613</v>
      </c>
      <c r="BC67" s="10">
        <f>STDEV(BC15:BC16,BC18:BC38,BC40:BC53,BC55:BC63)</f>
        <v>252.96812348117047</v>
      </c>
      <c r="BD67" s="10">
        <f>STDEV(BD15:BD16,BD18:BD38,BD40:BD53,BD55:BD63)</f>
        <v>279.0357170708287</v>
      </c>
      <c r="BE67" s="10">
        <f>STDEV(BE15:BE27,BE29:BE38,BE40:BE64)</f>
        <v>18.64219599809007</v>
      </c>
      <c r="BF67" s="10">
        <f>STDEV(BF15:BF16,BF18:BF38,BF40:BF53,BF55:BF63)</f>
        <v>283.23825173558282</v>
      </c>
      <c r="BG67" s="7"/>
      <c r="BH67" s="7"/>
      <c r="BI67" s="7"/>
      <c r="BJ67" s="7"/>
    </row>
    <row r="68" spans="1:62">
      <c r="A68" s="19">
        <v>1</v>
      </c>
      <c r="B68" s="19" t="s">
        <v>38</v>
      </c>
      <c r="C68" s="19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t="s">
        <v>28</v>
      </c>
      <c r="T68" s="7"/>
      <c r="U68" t="s">
        <v>28</v>
      </c>
      <c r="V68" s="7"/>
      <c r="W68" s="7"/>
      <c r="X68" s="7"/>
      <c r="Y68" s="7"/>
      <c r="Z68" s="7"/>
      <c r="AA68" s="7"/>
      <c r="AB68" t="s">
        <v>28</v>
      </c>
      <c r="AC68" s="7"/>
      <c r="AD68" t="s">
        <v>28</v>
      </c>
      <c r="AE68" s="7"/>
      <c r="AF68" s="7"/>
      <c r="AG68" s="7"/>
      <c r="AH68" s="7"/>
      <c r="AI68" s="7"/>
      <c r="AJ68" s="7"/>
      <c r="AK68" t="s">
        <v>28</v>
      </c>
      <c r="AL68" s="7"/>
      <c r="AM68" t="s">
        <v>28</v>
      </c>
      <c r="AN68" s="7"/>
      <c r="AO68" s="7"/>
      <c r="AP68" s="7"/>
      <c r="AQ68" s="7"/>
      <c r="AR68" s="7"/>
      <c r="AS68" s="7"/>
      <c r="AT68" t="s">
        <v>28</v>
      </c>
      <c r="AU68" s="7"/>
      <c r="AV68" s="15" t="s">
        <v>28</v>
      </c>
      <c r="AW68" s="7"/>
      <c r="AX68" s="7"/>
      <c r="AY68" s="7"/>
      <c r="AZ68" s="7"/>
      <c r="BA68" s="7"/>
      <c r="BB68" s="7"/>
      <c r="BC68" t="s">
        <v>28</v>
      </c>
      <c r="BD68" s="7"/>
      <c r="BE68" t="s">
        <v>28</v>
      </c>
      <c r="BF68" s="7"/>
      <c r="BG68" s="7"/>
      <c r="BH68" s="7"/>
      <c r="BI68" s="7"/>
      <c r="BJ68" s="7"/>
    </row>
    <row r="69" spans="1:62">
      <c r="H69" s="7"/>
      <c r="I69" s="7"/>
      <c r="J69" s="7" t="s">
        <v>29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</row>
    <row r="70" spans="1:62">
      <c r="H70" s="7"/>
      <c r="I70" s="7"/>
      <c r="J70" s="7" t="s">
        <v>30</v>
      </c>
      <c r="K70" s="7"/>
      <c r="L70" s="7"/>
      <c r="M70" s="7"/>
      <c r="N70" s="7"/>
      <c r="O70" s="7"/>
      <c r="P70" s="7"/>
      <c r="Q70" s="7"/>
      <c r="R70" s="7"/>
      <c r="S70" s="7" t="s">
        <v>29</v>
      </c>
      <c r="T70" s="7"/>
      <c r="U70" s="7"/>
      <c r="V70" s="7"/>
      <c r="W70" s="7"/>
      <c r="X70" s="7"/>
      <c r="Y70" s="7"/>
      <c r="Z70" s="7"/>
      <c r="AA70" s="7"/>
      <c r="AB70" s="7" t="s">
        <v>29</v>
      </c>
      <c r="AC70" s="7"/>
      <c r="AD70" s="7"/>
      <c r="AE70" s="7"/>
      <c r="AF70" s="7"/>
      <c r="AG70" s="7"/>
      <c r="AH70" s="7"/>
      <c r="AI70" s="7"/>
      <c r="AJ70" s="7"/>
      <c r="AK70" s="7" t="s">
        <v>29</v>
      </c>
      <c r="AL70" s="7"/>
      <c r="AM70" s="7"/>
      <c r="AN70" s="7"/>
      <c r="AO70" s="7"/>
      <c r="AP70" s="7"/>
      <c r="AQ70" s="7"/>
      <c r="AR70" s="7"/>
      <c r="AS70" s="7"/>
      <c r="AT70" s="7" t="s">
        <v>29</v>
      </c>
      <c r="AU70" s="7"/>
      <c r="AV70" s="7"/>
      <c r="AW70" s="7"/>
      <c r="AX70" s="7"/>
      <c r="AY70" s="7"/>
      <c r="AZ70" s="7"/>
      <c r="BA70" s="7"/>
      <c r="BB70" s="7"/>
      <c r="BC70" s="7" t="s">
        <v>29</v>
      </c>
      <c r="BD70" s="7"/>
      <c r="BE70" s="7"/>
      <c r="BF70" s="7"/>
    </row>
    <row r="71" spans="1:62">
      <c r="C71" s="70" t="s">
        <v>32</v>
      </c>
      <c r="D71" s="70"/>
      <c r="E71" s="70"/>
      <c r="F71" s="70"/>
      <c r="G71" s="70"/>
      <c r="S71" s="7" t="s">
        <v>30</v>
      </c>
      <c r="T71" s="7"/>
      <c r="U71" s="7"/>
      <c r="AB71" s="7" t="s">
        <v>30</v>
      </c>
      <c r="AC71" s="7"/>
      <c r="AD71" s="7"/>
      <c r="AK71" s="7" t="s">
        <v>30</v>
      </c>
      <c r="AL71" s="7"/>
      <c r="AM71" s="7"/>
      <c r="AT71" s="7" t="s">
        <v>30</v>
      </c>
      <c r="AU71" s="7"/>
      <c r="AV71" s="7"/>
      <c r="BC71" s="7" t="s">
        <v>30</v>
      </c>
      <c r="BD71" s="7"/>
      <c r="BE71" s="7"/>
    </row>
    <row r="72" spans="1:62" ht="25.5">
      <c r="B72" s="28" t="s">
        <v>39</v>
      </c>
      <c r="C72" s="28" t="s">
        <v>40</v>
      </c>
      <c r="D72" s="29" t="s">
        <v>24</v>
      </c>
      <c r="E72" s="28" t="s">
        <v>41</v>
      </c>
      <c r="F72" s="28" t="s">
        <v>43</v>
      </c>
      <c r="G72" s="28" t="s">
        <v>42</v>
      </c>
    </row>
    <row r="73" spans="1:62">
      <c r="B73" s="22">
        <v>10</v>
      </c>
      <c r="C73" s="23">
        <v>797.85106382978722</v>
      </c>
      <c r="D73" s="23">
        <v>927.3478260869565</v>
      </c>
      <c r="E73" s="23">
        <v>1741.1739130434783</v>
      </c>
      <c r="F73" s="23">
        <v>61.875</v>
      </c>
      <c r="G73" s="23">
        <v>1808.1304347826087</v>
      </c>
    </row>
    <row r="74" spans="1:62">
      <c r="B74" s="22">
        <v>100</v>
      </c>
      <c r="C74" s="23">
        <v>1384.8571428571429</v>
      </c>
      <c r="D74" s="23">
        <v>1168.2916666666667</v>
      </c>
      <c r="E74" s="23">
        <v>2567.3541666666665</v>
      </c>
      <c r="F74" s="23">
        <v>62.22</v>
      </c>
      <c r="G74" s="23">
        <v>2635.4583333333335</v>
      </c>
    </row>
    <row r="75" spans="1:62">
      <c r="B75" s="22">
        <v>500</v>
      </c>
      <c r="C75" s="23">
        <v>3770.1632653061224</v>
      </c>
      <c r="D75" s="23">
        <v>1153.9591836734694</v>
      </c>
      <c r="E75" s="23">
        <v>4934.9387755102043</v>
      </c>
      <c r="F75" s="23">
        <v>60.148936170212764</v>
      </c>
      <c r="G75" s="23">
        <v>5001.2857142857147</v>
      </c>
    </row>
    <row r="76" spans="1:62">
      <c r="B76" s="22">
        <v>1000</v>
      </c>
      <c r="C76" s="23">
        <v>6794.9387755102043</v>
      </c>
      <c r="D76" s="23">
        <v>1360.408163265306</v>
      </c>
      <c r="E76" s="23">
        <v>8155.3469387755104</v>
      </c>
      <c r="F76" s="23">
        <v>68.38</v>
      </c>
      <c r="G76" s="23">
        <v>8225.7346938775518</v>
      </c>
    </row>
    <row r="77" spans="1:62">
      <c r="B77" s="22">
        <v>5000</v>
      </c>
      <c r="C77" s="23">
        <v>31237.411764705881</v>
      </c>
      <c r="D77" s="23">
        <v>2116.1224489795918</v>
      </c>
      <c r="E77" s="23">
        <v>33350.795918367345</v>
      </c>
      <c r="F77" s="23">
        <v>70.255813953488371</v>
      </c>
      <c r="G77" s="23">
        <v>33419.306122448979</v>
      </c>
    </row>
    <row r="78" spans="1:62">
      <c r="B78" s="22">
        <v>10000</v>
      </c>
      <c r="C78" s="23">
        <v>61777.204081632655</v>
      </c>
      <c r="D78" s="23">
        <v>2675.8695652173915</v>
      </c>
      <c r="E78" s="23">
        <v>64441.956521739128</v>
      </c>
      <c r="F78" s="23">
        <v>62.145833333333336</v>
      </c>
      <c r="G78" s="23">
        <v>64506.782608695656</v>
      </c>
    </row>
    <row r="80" spans="1:62">
      <c r="B80" s="3" t="s">
        <v>34</v>
      </c>
    </row>
    <row r="81" spans="1:7">
      <c r="B81" s="3" t="s">
        <v>35</v>
      </c>
    </row>
    <row r="82" spans="1:7">
      <c r="B82" s="3" t="s">
        <v>36</v>
      </c>
    </row>
    <row r="83" spans="1:7">
      <c r="A83" s="5">
        <v>2</v>
      </c>
      <c r="B83" s="19" t="s">
        <v>37</v>
      </c>
    </row>
    <row r="88" spans="1:7">
      <c r="C88" s="70" t="s">
        <v>33</v>
      </c>
      <c r="D88" s="70"/>
      <c r="E88" s="70"/>
      <c r="F88" s="70"/>
      <c r="G88" s="70"/>
    </row>
    <row r="89" spans="1:7" ht="25.5">
      <c r="B89" s="28" t="s">
        <v>39</v>
      </c>
      <c r="C89" s="28" t="s">
        <v>40</v>
      </c>
      <c r="D89" s="29" t="s">
        <v>24</v>
      </c>
      <c r="E89" s="28" t="s">
        <v>41</v>
      </c>
      <c r="F89" s="28" t="s">
        <v>43</v>
      </c>
      <c r="G89" s="28" t="s">
        <v>42</v>
      </c>
    </row>
    <row r="90" spans="1:7">
      <c r="B90" s="22">
        <v>10</v>
      </c>
      <c r="C90" s="23">
        <v>48.393306545522492</v>
      </c>
      <c r="D90" s="23">
        <v>123.29480792732419</v>
      </c>
      <c r="E90" s="23">
        <v>132.36335584675459</v>
      </c>
      <c r="F90" s="23">
        <v>26.325802406392583</v>
      </c>
      <c r="G90" s="23">
        <v>140.3216319263484</v>
      </c>
    </row>
    <row r="91" spans="1:7">
      <c r="B91" s="22">
        <v>100</v>
      </c>
      <c r="C91" s="23">
        <v>73.860228359607262</v>
      </c>
      <c r="D91" s="23">
        <v>383.61</v>
      </c>
      <c r="E91" s="23">
        <v>384.61</v>
      </c>
      <c r="F91" s="23">
        <v>21.899855558185482</v>
      </c>
      <c r="G91" s="23">
        <v>313.48</v>
      </c>
    </row>
    <row r="92" spans="1:7">
      <c r="B92" s="22">
        <v>500</v>
      </c>
      <c r="C92" s="23">
        <v>80.81108291843104</v>
      </c>
      <c r="D92" s="23">
        <v>230.33191260871001</v>
      </c>
      <c r="E92" s="23">
        <v>234.03439990765861</v>
      </c>
      <c r="F92" s="23">
        <v>20.738515652099093</v>
      </c>
      <c r="G92" s="23">
        <v>238.93635833278563</v>
      </c>
    </row>
    <row r="93" spans="1:7">
      <c r="B93" s="22">
        <v>1000</v>
      </c>
      <c r="C93" s="23">
        <v>93.237690913088073</v>
      </c>
      <c r="D93" s="23">
        <v>207.59786029398165</v>
      </c>
      <c r="E93" s="23">
        <v>199.49097212451159</v>
      </c>
      <c r="F93" s="23">
        <v>24.58711293440081</v>
      </c>
      <c r="G93" s="23">
        <v>200.26532146029751</v>
      </c>
    </row>
    <row r="94" spans="1:7">
      <c r="B94" s="22">
        <v>5000</v>
      </c>
      <c r="C94" s="23">
        <v>211.45280101920713</v>
      </c>
      <c r="D94" s="23">
        <v>346.0552480368957</v>
      </c>
      <c r="E94" s="23">
        <v>432.43207460783992</v>
      </c>
      <c r="F94" s="23">
        <v>22.18653927310304</v>
      </c>
      <c r="G94" s="23">
        <v>394.47856955323999</v>
      </c>
    </row>
    <row r="95" spans="1:7">
      <c r="B95" s="22">
        <v>10000</v>
      </c>
      <c r="C95" s="23">
        <v>152.53933640198613</v>
      </c>
      <c r="D95" s="23">
        <v>252.96812348117047</v>
      </c>
      <c r="E95" s="23">
        <v>279.0357170708287</v>
      </c>
      <c r="F95" s="23">
        <v>18.64219599809007</v>
      </c>
      <c r="G95" s="23">
        <v>283.23825173558282</v>
      </c>
    </row>
    <row r="100" spans="2:7">
      <c r="B100" s="7">
        <v>10</v>
      </c>
      <c r="C100" s="7"/>
      <c r="D100" s="7"/>
      <c r="E100" s="7"/>
      <c r="F100" s="7"/>
      <c r="G100" s="7"/>
    </row>
    <row r="101" spans="2:7">
      <c r="B101" t="s">
        <v>20</v>
      </c>
      <c r="C101" s="7">
        <v>797.85106382978722</v>
      </c>
      <c r="D101" s="7">
        <v>927.3478260869565</v>
      </c>
      <c r="E101" s="7">
        <v>1741.1739130434783</v>
      </c>
      <c r="F101" s="7">
        <v>61.875</v>
      </c>
      <c r="G101" s="7">
        <v>1808.1304347826087</v>
      </c>
    </row>
    <row r="102" spans="2:7">
      <c r="B102" t="s">
        <v>21</v>
      </c>
      <c r="C102" s="7">
        <v>48.393306545522492</v>
      </c>
      <c r="D102" s="7">
        <v>123.29480792732419</v>
      </c>
      <c r="E102" s="7">
        <v>132.36335584675459</v>
      </c>
      <c r="F102" s="7">
        <v>26.325802406392583</v>
      </c>
      <c r="G102" s="7">
        <v>140.3216319263484</v>
      </c>
    </row>
    <row r="105" spans="2:7">
      <c r="B105">
        <v>100</v>
      </c>
      <c r="C105" s="7"/>
      <c r="D105" s="7"/>
      <c r="E105" s="7"/>
      <c r="F105" s="7"/>
      <c r="G105" s="7"/>
    </row>
    <row r="106" spans="2:7">
      <c r="B106" t="s">
        <v>20</v>
      </c>
      <c r="C106" s="7">
        <v>1384.8571428571429</v>
      </c>
      <c r="D106" s="7">
        <v>1168.2916666666667</v>
      </c>
      <c r="E106" s="7">
        <v>2567.3541666666665</v>
      </c>
      <c r="F106" s="7">
        <v>62.22</v>
      </c>
      <c r="G106" s="7">
        <v>2635.4583333333335</v>
      </c>
    </row>
    <row r="107" spans="2:7">
      <c r="B107" t="s">
        <v>21</v>
      </c>
      <c r="C107" s="7">
        <v>73.860228359607262</v>
      </c>
      <c r="D107" s="7">
        <v>383.61</v>
      </c>
      <c r="E107" s="7">
        <v>384.61</v>
      </c>
      <c r="F107" s="7">
        <v>21.899855558185482</v>
      </c>
      <c r="G107" s="7">
        <v>313.48</v>
      </c>
    </row>
    <row r="108" spans="2:7">
      <c r="C108" s="7"/>
      <c r="D108" s="7"/>
      <c r="E108" s="7"/>
      <c r="F108" s="7"/>
      <c r="G108" s="7"/>
    </row>
    <row r="109" spans="2:7">
      <c r="C109" s="7"/>
      <c r="D109" s="7"/>
      <c r="E109" s="7"/>
      <c r="F109" s="7"/>
      <c r="G109" s="7"/>
    </row>
    <row r="110" spans="2:7">
      <c r="B110">
        <v>500</v>
      </c>
      <c r="C110" s="7"/>
      <c r="D110" s="7"/>
      <c r="E110" s="7"/>
      <c r="F110" s="7"/>
      <c r="G110" s="7"/>
    </row>
    <row r="111" spans="2:7">
      <c r="B111" t="s">
        <v>20</v>
      </c>
      <c r="C111" s="7">
        <v>3770.1632653061224</v>
      </c>
      <c r="D111" s="7">
        <v>1153.9591836734694</v>
      </c>
      <c r="E111" s="7">
        <v>4934.9387755102043</v>
      </c>
      <c r="F111" s="7">
        <v>60.148936170212764</v>
      </c>
      <c r="G111" s="7">
        <v>5001.2857142857147</v>
      </c>
    </row>
    <row r="112" spans="2:7">
      <c r="B112" t="s">
        <v>21</v>
      </c>
      <c r="C112" s="7">
        <v>80.81108291843104</v>
      </c>
      <c r="D112" s="7">
        <v>230.33191260871001</v>
      </c>
      <c r="E112" s="7">
        <v>234.03439990765861</v>
      </c>
      <c r="F112" s="7">
        <v>20.738515652099093</v>
      </c>
      <c r="G112" s="7">
        <v>238.93635833278563</v>
      </c>
    </row>
    <row r="113" spans="2:7">
      <c r="C113" s="7"/>
      <c r="D113" s="7"/>
      <c r="E113" s="7"/>
      <c r="F113" s="7"/>
      <c r="G113" s="7"/>
    </row>
    <row r="114" spans="2:7">
      <c r="C114" s="7"/>
      <c r="D114" s="7"/>
      <c r="E114" s="7"/>
      <c r="F114" s="7"/>
      <c r="G114" s="7"/>
    </row>
    <row r="115" spans="2:7">
      <c r="B115">
        <v>1000</v>
      </c>
      <c r="C115" s="7"/>
      <c r="D115" s="7"/>
      <c r="E115" s="7"/>
      <c r="F115" s="7"/>
      <c r="G115" s="7"/>
    </row>
    <row r="116" spans="2:7">
      <c r="B116" t="s">
        <v>20</v>
      </c>
      <c r="C116" s="7">
        <v>6794.9387755102043</v>
      </c>
      <c r="D116" s="7">
        <v>1360.408163265306</v>
      </c>
      <c r="E116" s="7">
        <v>8155.3469387755104</v>
      </c>
      <c r="F116" s="7">
        <v>68.38</v>
      </c>
      <c r="G116" s="7">
        <v>8225.7346938775518</v>
      </c>
    </row>
    <row r="117" spans="2:7">
      <c r="B117" t="s">
        <v>21</v>
      </c>
      <c r="C117" s="7">
        <v>93.237690913088073</v>
      </c>
      <c r="D117" s="7">
        <v>207.59786029398165</v>
      </c>
      <c r="E117" s="7">
        <v>199.49097212451159</v>
      </c>
      <c r="F117" s="7">
        <v>24.58711293440081</v>
      </c>
      <c r="G117" s="7">
        <v>200.26532146029751</v>
      </c>
    </row>
    <row r="118" spans="2:7">
      <c r="C118" s="7"/>
      <c r="D118" s="7"/>
      <c r="E118" s="7"/>
      <c r="F118" s="7"/>
      <c r="G118" s="7"/>
    </row>
    <row r="119" spans="2:7">
      <c r="C119" s="7"/>
      <c r="D119" s="7"/>
      <c r="E119" s="7"/>
      <c r="F119" s="7"/>
      <c r="G119" s="7"/>
    </row>
    <row r="120" spans="2:7">
      <c r="B120">
        <v>5000</v>
      </c>
      <c r="C120" s="7"/>
      <c r="D120" s="7"/>
      <c r="E120" s="7"/>
      <c r="F120" s="7"/>
      <c r="G120" s="7"/>
    </row>
    <row r="121" spans="2:7">
      <c r="B121" t="s">
        <v>20</v>
      </c>
      <c r="C121" s="7">
        <v>31237.411764705881</v>
      </c>
      <c r="D121" s="7">
        <v>2116.1224489795918</v>
      </c>
      <c r="E121" s="7">
        <v>33350.795918367345</v>
      </c>
      <c r="F121" s="7">
        <v>70.255813953488371</v>
      </c>
      <c r="G121" s="7">
        <v>33419.306122448979</v>
      </c>
    </row>
    <row r="122" spans="2:7">
      <c r="B122" t="s">
        <v>21</v>
      </c>
      <c r="C122" s="7">
        <v>211.45280101920713</v>
      </c>
      <c r="D122" s="7">
        <v>346.0552480368957</v>
      </c>
      <c r="E122" s="7">
        <v>432.43207460783992</v>
      </c>
      <c r="F122" s="7">
        <v>22.18653927310304</v>
      </c>
      <c r="G122" s="7">
        <v>394.47856955323999</v>
      </c>
    </row>
    <row r="123" spans="2:7">
      <c r="C123" s="7"/>
      <c r="D123" s="7"/>
      <c r="E123" s="7"/>
      <c r="F123" s="7"/>
      <c r="G123" s="7"/>
    </row>
    <row r="124" spans="2:7">
      <c r="C124" s="7"/>
      <c r="D124" s="7"/>
      <c r="E124" s="7"/>
      <c r="F124" s="7"/>
      <c r="G124" s="7"/>
    </row>
    <row r="125" spans="2:7">
      <c r="B125">
        <v>10000</v>
      </c>
      <c r="C125" s="7"/>
      <c r="D125" s="7"/>
      <c r="E125" s="7"/>
      <c r="F125" s="7"/>
      <c r="G125" s="7"/>
    </row>
    <row r="126" spans="2:7">
      <c r="B126" t="s">
        <v>20</v>
      </c>
      <c r="C126" s="7">
        <v>61777.204081632655</v>
      </c>
      <c r="D126" s="7">
        <v>2675.8695652173915</v>
      </c>
      <c r="E126" s="7">
        <v>64441.956521739128</v>
      </c>
      <c r="F126" s="7">
        <v>62.145833333333336</v>
      </c>
      <c r="G126" s="7">
        <v>64506.782608695656</v>
      </c>
    </row>
    <row r="127" spans="2:7">
      <c r="B127" t="s">
        <v>21</v>
      </c>
      <c r="C127" s="7">
        <v>152.53933640198613</v>
      </c>
      <c r="D127" s="7">
        <v>252.96812348117047</v>
      </c>
      <c r="E127" s="7">
        <v>279.0357170708287</v>
      </c>
      <c r="F127" s="7">
        <v>18.64219599809007</v>
      </c>
      <c r="G127" s="7">
        <v>283.23825173558282</v>
      </c>
    </row>
  </sheetData>
  <mergeCells count="5">
    <mergeCell ref="C71:G71"/>
    <mergeCell ref="C88:G88"/>
    <mergeCell ref="B2:E2"/>
    <mergeCell ref="B12:C12"/>
    <mergeCell ref="I10:J10"/>
  </mergeCells>
  <phoneticPr fontId="4" type="noConversion"/>
  <pageMargins left="0.75" right="0.75" top="1" bottom="1" header="0.5" footer="0.5"/>
  <pageSetup orientation="portrait" r:id="rId1"/>
  <headerFooter alignWithMargins="0"/>
  <ignoredErrors>
    <ignoredError sqref="AG14 AG64 AG44:AG63 AG17:AG43 AG15:AG16 K66 K64 L66 L65 K65 U66:U67 AD66:AD67 AM66:AM67 BE66:BE6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0"/>
  <sheetViews>
    <sheetView workbookViewId="0">
      <selection activeCell="B5" sqref="B5:B10"/>
    </sheetView>
  </sheetViews>
  <sheetFormatPr defaultRowHeight="12.75"/>
  <cols>
    <col min="2" max="2" width="16.140625" customWidth="1"/>
    <col min="3" max="3" width="10.7109375" customWidth="1"/>
    <col min="4" max="4" width="13.140625" customWidth="1"/>
    <col min="5" max="5" width="13.85546875" customWidth="1"/>
  </cols>
  <sheetData>
    <row r="3" spans="1:5" ht="27.75" customHeight="1">
      <c r="A3" s="29"/>
      <c r="B3" s="72" t="s">
        <v>56</v>
      </c>
      <c r="C3" s="72"/>
      <c r="D3" s="73" t="s">
        <v>55</v>
      </c>
      <c r="E3" s="73"/>
    </row>
    <row r="4" spans="1:5" ht="25.5">
      <c r="A4" s="28" t="s">
        <v>59</v>
      </c>
      <c r="B4" s="28" t="s">
        <v>57</v>
      </c>
      <c r="C4" s="28" t="s">
        <v>58</v>
      </c>
      <c r="D4" s="28" t="s">
        <v>57</v>
      </c>
      <c r="E4" s="28" t="s">
        <v>58</v>
      </c>
    </row>
    <row r="5" spans="1:5">
      <c r="A5" s="22">
        <v>10</v>
      </c>
      <c r="B5" s="23">
        <v>2578.6944444444439</v>
      </c>
      <c r="C5" s="23">
        <v>252.4934477891893</v>
      </c>
      <c r="D5" s="23">
        <v>1808.1304347826087</v>
      </c>
      <c r="E5" s="23">
        <v>140.3216319263484</v>
      </c>
    </row>
    <row r="6" spans="1:5">
      <c r="A6" s="22">
        <v>100</v>
      </c>
      <c r="B6" s="23">
        <v>7973.1578947368407</v>
      </c>
      <c r="C6" s="23">
        <v>374.12197404317874</v>
      </c>
      <c r="D6" s="23">
        <v>2635.4583333333335</v>
      </c>
      <c r="E6" s="23">
        <v>313.48</v>
      </c>
    </row>
    <row r="7" spans="1:5">
      <c r="A7" s="22">
        <v>500</v>
      </c>
      <c r="B7" s="23">
        <v>30868.52</v>
      </c>
      <c r="C7" s="23">
        <v>482.82720020991519</v>
      </c>
      <c r="D7" s="23">
        <v>5001.2857142857147</v>
      </c>
      <c r="E7" s="23">
        <v>238.93635833278563</v>
      </c>
    </row>
    <row r="8" spans="1:5">
      <c r="A8" s="22">
        <v>1000</v>
      </c>
      <c r="B8" s="23">
        <v>59635.69</v>
      </c>
      <c r="C8" s="23">
        <v>343.76246388797313</v>
      </c>
      <c r="D8" s="23">
        <v>8225.7346938775518</v>
      </c>
      <c r="E8" s="23">
        <v>200.26532146029751</v>
      </c>
    </row>
    <row r="9" spans="1:5">
      <c r="A9" s="22">
        <v>5000</v>
      </c>
      <c r="B9" s="23">
        <v>288594.12</v>
      </c>
      <c r="C9" s="23">
        <v>333.06655991458456</v>
      </c>
      <c r="D9" s="23">
        <v>33419.306122448979</v>
      </c>
      <c r="E9" s="23">
        <v>394.47856955323999</v>
      </c>
    </row>
    <row r="10" spans="1:5">
      <c r="A10" s="22">
        <v>10000</v>
      </c>
      <c r="B10" s="23">
        <v>574825.16</v>
      </c>
      <c r="C10" s="23">
        <v>836.46100000000001</v>
      </c>
      <c r="D10" s="23">
        <v>64506.782608695656</v>
      </c>
      <c r="E10" s="23">
        <v>283.23825173558282</v>
      </c>
    </row>
  </sheetData>
  <mergeCells count="2">
    <mergeCell ref="B3:C3"/>
    <mergeCell ref="D3:E3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78"/>
  <sheetViews>
    <sheetView workbookViewId="0">
      <selection activeCell="D22" sqref="D22"/>
    </sheetView>
  </sheetViews>
  <sheetFormatPr defaultRowHeight="12.75"/>
  <cols>
    <col min="1" max="1" width="9.28515625" bestFit="1" customWidth="1"/>
    <col min="2" max="2" width="12.5703125" customWidth="1"/>
    <col min="3" max="3" width="12" bestFit="1" customWidth="1"/>
    <col min="4" max="4" width="11.85546875" customWidth="1"/>
    <col min="5" max="5" width="12" bestFit="1" customWidth="1"/>
    <col min="9" max="10" width="12.140625" bestFit="1" customWidth="1"/>
    <col min="11" max="12" width="9.28515625" bestFit="1" customWidth="1"/>
    <col min="13" max="13" width="10.140625" bestFit="1" customWidth="1"/>
    <col min="14" max="14" width="12.140625" bestFit="1" customWidth="1"/>
  </cols>
  <sheetData>
    <row r="1" spans="1:14" ht="15">
      <c r="A1" s="21" t="s">
        <v>0</v>
      </c>
      <c r="B1" s="2"/>
      <c r="C1" s="2"/>
      <c r="D1" s="2"/>
      <c r="E1" s="2"/>
      <c r="F1" s="2"/>
      <c r="G1" s="2"/>
    </row>
    <row r="2" spans="1:14" ht="15">
      <c r="A2" s="21" t="s">
        <v>1</v>
      </c>
      <c r="B2" s="69" t="s">
        <v>2</v>
      </c>
      <c r="C2" s="69"/>
      <c r="D2" s="69"/>
      <c r="E2" s="69"/>
      <c r="F2" s="2" t="s">
        <v>3</v>
      </c>
      <c r="G2" s="2" t="s">
        <v>4</v>
      </c>
    </row>
    <row r="3" spans="1:14" ht="15">
      <c r="A3">
        <v>10</v>
      </c>
      <c r="B3">
        <v>-122.7</v>
      </c>
      <c r="C3">
        <v>34.36</v>
      </c>
      <c r="D3">
        <v>-116</v>
      </c>
      <c r="E3">
        <v>38</v>
      </c>
      <c r="F3" s="2">
        <v>5</v>
      </c>
      <c r="G3" s="2" t="s">
        <v>5</v>
      </c>
    </row>
    <row r="4" spans="1:14" ht="15">
      <c r="A4">
        <v>100</v>
      </c>
      <c r="B4">
        <v>-124.85</v>
      </c>
      <c r="C4">
        <v>32.26</v>
      </c>
      <c r="D4">
        <v>-116</v>
      </c>
      <c r="E4">
        <v>36.5</v>
      </c>
      <c r="F4" s="2">
        <v>4</v>
      </c>
      <c r="G4" s="2" t="s">
        <v>5</v>
      </c>
    </row>
    <row r="5" spans="1:14" ht="15">
      <c r="A5">
        <v>500</v>
      </c>
      <c r="B5">
        <v>-141.79</v>
      </c>
      <c r="C5">
        <v>15.9</v>
      </c>
      <c r="D5">
        <v>-94</v>
      </c>
      <c r="E5">
        <v>60</v>
      </c>
      <c r="F5" s="2">
        <v>4</v>
      </c>
      <c r="G5" s="2" t="s">
        <v>5</v>
      </c>
    </row>
    <row r="6" spans="1:14" ht="15">
      <c r="A6">
        <v>1000</v>
      </c>
      <c r="B6">
        <v>-123.99</v>
      </c>
      <c r="C6">
        <v>34.369999999999997</v>
      </c>
      <c r="D6">
        <v>-111</v>
      </c>
      <c r="E6">
        <v>48</v>
      </c>
      <c r="F6" s="2">
        <v>3</v>
      </c>
      <c r="G6" s="2" t="s">
        <v>5</v>
      </c>
    </row>
    <row r="7" spans="1:14" ht="15">
      <c r="A7">
        <v>5000</v>
      </c>
      <c r="B7">
        <v>-164.36</v>
      </c>
      <c r="C7">
        <v>-4.46</v>
      </c>
      <c r="D7">
        <v>-65.5</v>
      </c>
      <c r="E7">
        <v>80</v>
      </c>
      <c r="F7" s="2">
        <v>3</v>
      </c>
      <c r="G7" s="2" t="s">
        <v>5</v>
      </c>
    </row>
    <row r="8" spans="1:14" ht="15">
      <c r="A8">
        <v>10000</v>
      </c>
      <c r="B8">
        <v>-124.85</v>
      </c>
      <c r="C8">
        <v>32.26</v>
      </c>
      <c r="D8">
        <v>-113.56</v>
      </c>
      <c r="E8">
        <v>42.75</v>
      </c>
      <c r="F8" s="2">
        <v>0</v>
      </c>
      <c r="G8" s="2" t="s">
        <v>6</v>
      </c>
    </row>
    <row r="9" spans="1:14" ht="15">
      <c r="A9" s="2" t="s">
        <v>7</v>
      </c>
      <c r="I9" s="24" t="s">
        <v>60</v>
      </c>
      <c r="J9" s="24" t="s">
        <v>61</v>
      </c>
      <c r="K9" s="24" t="s">
        <v>62</v>
      </c>
    </row>
    <row r="10" spans="1:14" ht="15">
      <c r="A10">
        <v>50</v>
      </c>
      <c r="B10">
        <v>148</v>
      </c>
      <c r="C10">
        <v>-90</v>
      </c>
      <c r="D10">
        <v>75</v>
      </c>
      <c r="E10">
        <v>90</v>
      </c>
      <c r="F10" s="2">
        <v>0</v>
      </c>
      <c r="G10" s="2" t="s">
        <v>6</v>
      </c>
      <c r="I10">
        <v>308671</v>
      </c>
      <c r="J10">
        <v>316844</v>
      </c>
      <c r="K10">
        <v>316906</v>
      </c>
    </row>
    <row r="11" spans="1:14">
      <c r="A11">
        <v>100</v>
      </c>
      <c r="B11">
        <v>-180</v>
      </c>
      <c r="C11">
        <v>-90</v>
      </c>
      <c r="D11">
        <v>52</v>
      </c>
      <c r="E11">
        <v>90</v>
      </c>
      <c r="I11">
        <v>609969</v>
      </c>
      <c r="J11">
        <v>643250</v>
      </c>
      <c r="K11">
        <v>643344</v>
      </c>
    </row>
    <row r="15" spans="1:14" ht="47.25">
      <c r="A15" s="49" t="s">
        <v>65</v>
      </c>
      <c r="B15" s="49" t="s">
        <v>66</v>
      </c>
      <c r="C15" s="43" t="s">
        <v>54</v>
      </c>
      <c r="D15" s="49" t="s">
        <v>67</v>
      </c>
      <c r="E15" s="43" t="s">
        <v>54</v>
      </c>
      <c r="H15" s="49" t="s">
        <v>72</v>
      </c>
      <c r="I15" s="49" t="s">
        <v>69</v>
      </c>
      <c r="J15" s="43" t="s">
        <v>54</v>
      </c>
      <c r="K15" s="49" t="s">
        <v>70</v>
      </c>
      <c r="L15" s="43" t="s">
        <v>54</v>
      </c>
      <c r="M15" s="49" t="s">
        <v>71</v>
      </c>
      <c r="N15" s="43" t="s">
        <v>54</v>
      </c>
    </row>
    <row r="16" spans="1:14" ht="15.75">
      <c r="A16" s="44">
        <v>0.01</v>
      </c>
      <c r="B16" s="55">
        <v>19261.900000000001</v>
      </c>
      <c r="C16" s="55">
        <v>481.57407529887013</v>
      </c>
      <c r="D16" s="36">
        <v>1808.1304347826087</v>
      </c>
      <c r="E16" s="36">
        <v>140.3216319263484</v>
      </c>
      <c r="H16" s="44">
        <v>0.01</v>
      </c>
      <c r="I16" s="55">
        <v>19215.599999999999</v>
      </c>
      <c r="J16" s="55">
        <v>477.70570438294908</v>
      </c>
      <c r="K16" s="55">
        <v>46.3</v>
      </c>
      <c r="L16" s="55">
        <v>15.391880976670793</v>
      </c>
      <c r="M16" s="55">
        <v>19261.900000000001</v>
      </c>
      <c r="N16" s="55">
        <v>481.57407529887013</v>
      </c>
    </row>
    <row r="17" spans="1:14" ht="15.75">
      <c r="A17" s="45">
        <v>0.1</v>
      </c>
      <c r="B17" s="55">
        <v>19112.304347826099</v>
      </c>
      <c r="C17" s="55">
        <v>673.6858881476727</v>
      </c>
      <c r="D17" s="36">
        <v>2635.4583333333335</v>
      </c>
      <c r="E17" s="36">
        <v>313.48</v>
      </c>
      <c r="H17" s="45">
        <v>0.1</v>
      </c>
      <c r="I17" s="55">
        <v>19040.739130434784</v>
      </c>
      <c r="J17" s="55">
        <v>670.64814087103218</v>
      </c>
      <c r="K17" s="55">
        <v>71.565217391304344</v>
      </c>
      <c r="L17" s="55">
        <v>29.736457707602753</v>
      </c>
      <c r="M17" s="55">
        <v>19112.304347826099</v>
      </c>
      <c r="N17" s="55">
        <v>673.6858881476727</v>
      </c>
    </row>
    <row r="18" spans="1:14" ht="15.75">
      <c r="A18" s="45">
        <v>0.5</v>
      </c>
      <c r="B18" s="55">
        <v>19222.476190476191</v>
      </c>
      <c r="C18" s="55">
        <v>631.3499232782832</v>
      </c>
      <c r="D18" s="36">
        <v>5001.2857142857147</v>
      </c>
      <c r="E18" s="36">
        <v>238.93635833278563</v>
      </c>
      <c r="H18" s="45">
        <v>0.5</v>
      </c>
      <c r="I18" s="55">
        <v>19191.238095238095</v>
      </c>
      <c r="J18" s="55">
        <v>630.49843508444553</v>
      </c>
      <c r="K18" s="55">
        <v>31.238095238095237</v>
      </c>
      <c r="L18" s="55">
        <v>8.2974738663257277</v>
      </c>
      <c r="M18" s="55">
        <v>19222.476190476191</v>
      </c>
      <c r="N18" s="55">
        <v>631.3499232782832</v>
      </c>
    </row>
    <row r="19" spans="1:14" ht="15.75">
      <c r="A19" s="45">
        <v>1</v>
      </c>
      <c r="B19" s="55">
        <v>19427.48</v>
      </c>
      <c r="C19" s="55">
        <v>305.94327840314963</v>
      </c>
      <c r="D19" s="36">
        <v>8225.7346938775518</v>
      </c>
      <c r="E19" s="36">
        <v>200.26532146029751</v>
      </c>
      <c r="H19" s="45">
        <v>1</v>
      </c>
      <c r="I19" s="55">
        <v>19387.64</v>
      </c>
      <c r="J19" s="55">
        <v>307.44988274515435</v>
      </c>
      <c r="K19" s="55">
        <v>39.840000000000003</v>
      </c>
      <c r="L19" s="55">
        <v>10.010714260231401</v>
      </c>
      <c r="M19" s="55">
        <v>19427.48</v>
      </c>
      <c r="N19" s="55">
        <v>305.94327840314963</v>
      </c>
    </row>
    <row r="20" spans="1:14" ht="15.75">
      <c r="A20" s="45">
        <v>5</v>
      </c>
      <c r="B20" s="55">
        <v>20146</v>
      </c>
      <c r="C20" s="55">
        <v>516.49782187343249</v>
      </c>
      <c r="D20" s="36">
        <v>33419.306122448979</v>
      </c>
      <c r="E20" s="36">
        <v>394.47856955323999</v>
      </c>
      <c r="H20" s="45">
        <v>5</v>
      </c>
      <c r="I20" s="55">
        <v>20107.538461538461</v>
      </c>
      <c r="J20" s="55">
        <v>514.46359150300373</v>
      </c>
      <c r="K20" s="55">
        <v>38.46153846153846</v>
      </c>
      <c r="L20" s="55">
        <v>10.656275757400014</v>
      </c>
      <c r="M20" s="55">
        <v>20146</v>
      </c>
      <c r="N20" s="55">
        <v>516.49782187343249</v>
      </c>
    </row>
    <row r="21" spans="1:14" ht="15.75">
      <c r="A21" s="46">
        <v>10</v>
      </c>
      <c r="B21" s="55">
        <v>20165.904761904763</v>
      </c>
      <c r="C21" s="55">
        <v>546.53147905350011</v>
      </c>
      <c r="D21" s="36">
        <v>64506.782608695656</v>
      </c>
      <c r="E21" s="36">
        <v>283.23825173558282</v>
      </c>
      <c r="H21" s="46">
        <v>10</v>
      </c>
      <c r="I21" s="55">
        <v>20113.190476190477</v>
      </c>
      <c r="J21" s="55">
        <v>548.52196370898275</v>
      </c>
      <c r="K21" s="55">
        <v>52.714285714285715</v>
      </c>
      <c r="L21" s="55">
        <v>27.133080946192845</v>
      </c>
      <c r="M21" s="55">
        <v>20165.904761904763</v>
      </c>
      <c r="N21" s="55">
        <v>546.53147905350011</v>
      </c>
    </row>
    <row r="22" spans="1:14" ht="15.75">
      <c r="A22" s="48">
        <v>50</v>
      </c>
      <c r="B22" s="55">
        <v>22882.523809523809</v>
      </c>
      <c r="C22" s="55">
        <v>509.98172703021083</v>
      </c>
      <c r="D22" s="54">
        <v>316906</v>
      </c>
      <c r="E22" s="54">
        <v>623.08000000000004</v>
      </c>
      <c r="H22" s="48">
        <v>50</v>
      </c>
      <c r="I22" s="55">
        <v>22830.333333333332</v>
      </c>
      <c r="J22" s="55">
        <v>505.86038917205366</v>
      </c>
      <c r="K22" s="55">
        <v>52.19047619047619</v>
      </c>
      <c r="L22" s="55">
        <v>15.882754948745655</v>
      </c>
      <c r="M22" s="55">
        <v>22882.523809523809</v>
      </c>
      <c r="N22" s="55">
        <v>509.98172703021083</v>
      </c>
    </row>
    <row r="23" spans="1:14" ht="15.75">
      <c r="A23" s="48">
        <v>100</v>
      </c>
      <c r="B23" s="55">
        <v>23990.428571428602</v>
      </c>
      <c r="C23" s="55">
        <v>603.59337069158562</v>
      </c>
      <c r="D23" s="54">
        <v>643344</v>
      </c>
      <c r="E23" s="54">
        <v>548.65</v>
      </c>
      <c r="H23" s="48">
        <v>100</v>
      </c>
      <c r="I23" s="55">
        <v>22934.523809523809</v>
      </c>
      <c r="J23" s="55">
        <v>598.2458206328871</v>
      </c>
      <c r="K23" s="55">
        <v>55.904761904761905</v>
      </c>
      <c r="L23" s="55">
        <v>12.664536161679051</v>
      </c>
      <c r="M23" s="55">
        <v>23990.428571428602</v>
      </c>
      <c r="N23" s="55">
        <v>603.59337069158562</v>
      </c>
    </row>
    <row r="24" spans="1:14" ht="15.75">
      <c r="B24" s="47"/>
    </row>
    <row r="25" spans="1:14" ht="15.75">
      <c r="B25" s="47"/>
      <c r="D25" s="56" t="s">
        <v>68</v>
      </c>
    </row>
    <row r="26" spans="1:14" ht="15.75">
      <c r="B26" s="47"/>
    </row>
    <row r="27" spans="1:14" ht="15.75">
      <c r="B27" s="47"/>
    </row>
    <row r="28" spans="1:14" ht="15.75">
      <c r="B28" s="47"/>
    </row>
    <row r="29" spans="1:14" ht="15.75">
      <c r="B29" s="47"/>
    </row>
    <row r="30" spans="1:14" ht="15.75">
      <c r="B30" s="47"/>
    </row>
    <row r="31" spans="1:14" ht="15.75">
      <c r="B31" s="47"/>
    </row>
    <row r="32" spans="1:14" ht="15.75">
      <c r="B32" s="47"/>
    </row>
    <row r="33" spans="2:20" ht="15.75">
      <c r="B33" s="47"/>
    </row>
    <row r="34" spans="2:20" ht="15.75">
      <c r="B34" s="47"/>
    </row>
    <row r="35" spans="2:20" ht="15.75">
      <c r="B35" s="47"/>
    </row>
    <row r="36" spans="2:20" ht="15.75">
      <c r="B36" s="47"/>
    </row>
    <row r="37" spans="2:20" ht="15.75">
      <c r="B37" s="47"/>
    </row>
    <row r="38" spans="2:20" ht="15.75">
      <c r="B38" s="47"/>
    </row>
    <row r="39" spans="2:20" ht="15.75">
      <c r="B39" s="47"/>
    </row>
    <row r="40" spans="2:20" ht="15.75">
      <c r="B40" s="47"/>
    </row>
    <row r="41" spans="2:20" ht="15.75">
      <c r="B41" s="47"/>
    </row>
    <row r="42" spans="2:20" ht="15.75">
      <c r="B42" s="47"/>
    </row>
    <row r="43" spans="2:20" ht="15.75">
      <c r="B43" s="47"/>
    </row>
    <row r="44" spans="2:20" ht="15.75">
      <c r="B44" s="47"/>
    </row>
    <row r="47" spans="2:20" ht="15.75">
      <c r="N47" s="50"/>
      <c r="O47" s="51"/>
      <c r="P47" s="51"/>
      <c r="Q47" s="51"/>
      <c r="R47" s="51"/>
      <c r="S47" s="51"/>
      <c r="T47" s="51"/>
    </row>
    <row r="48" spans="2:20" ht="15.75">
      <c r="N48" s="50"/>
      <c r="O48" s="51"/>
      <c r="P48" s="51"/>
      <c r="Q48" s="51"/>
      <c r="R48" s="51"/>
      <c r="S48" s="51"/>
      <c r="T48" s="51"/>
    </row>
    <row r="49" spans="1:32">
      <c r="A49" t="s">
        <v>11</v>
      </c>
      <c r="F49" s="24" t="s">
        <v>15</v>
      </c>
      <c r="J49" s="24" t="s">
        <v>12</v>
      </c>
      <c r="N49" s="24" t="s">
        <v>17</v>
      </c>
      <c r="R49" s="24" t="s">
        <v>13</v>
      </c>
      <c r="V49" t="s">
        <v>14</v>
      </c>
      <c r="Z49" t="s">
        <v>63</v>
      </c>
      <c r="AD49" s="24" t="s">
        <v>64</v>
      </c>
    </row>
    <row r="50" spans="1:32">
      <c r="A50">
        <v>18484</v>
      </c>
      <c r="B50">
        <f t="shared" ref="B50:B69" si="0">C50-A50</f>
        <v>48</v>
      </c>
      <c r="C50">
        <v>18532</v>
      </c>
    </row>
    <row r="51" spans="1:32">
      <c r="A51">
        <v>18781</v>
      </c>
      <c r="B51">
        <f t="shared" si="0"/>
        <v>47</v>
      </c>
      <c r="C51">
        <v>18828</v>
      </c>
      <c r="F51">
        <v>19156</v>
      </c>
      <c r="G51">
        <f t="shared" ref="G51:G73" si="1">H51-F51</f>
        <v>78</v>
      </c>
      <c r="H51">
        <v>19234</v>
      </c>
      <c r="J51">
        <v>19000</v>
      </c>
      <c r="K51">
        <f>L51-J51</f>
        <v>47</v>
      </c>
      <c r="L51">
        <v>19047</v>
      </c>
      <c r="N51">
        <v>19157</v>
      </c>
      <c r="O51">
        <f t="shared" ref="O51:O75" si="2">P51-N51</f>
        <v>46</v>
      </c>
      <c r="P51">
        <v>19203</v>
      </c>
      <c r="R51">
        <v>19031</v>
      </c>
      <c r="S51">
        <f>T51-R51</f>
        <v>31</v>
      </c>
      <c r="T51">
        <v>19062</v>
      </c>
      <c r="V51">
        <v>20094</v>
      </c>
      <c r="W51">
        <f>X51-V51</f>
        <v>16</v>
      </c>
      <c r="X51">
        <v>20110</v>
      </c>
      <c r="Z51">
        <v>22500</v>
      </c>
      <c r="AA51">
        <f t="shared" ref="AA51:AA71" si="3">AB51-Z51</f>
        <v>78</v>
      </c>
      <c r="AB51">
        <v>22578</v>
      </c>
      <c r="AD51">
        <v>22250</v>
      </c>
      <c r="AE51">
        <f>AF51-AD51</f>
        <v>47</v>
      </c>
      <c r="AF51">
        <v>22297</v>
      </c>
    </row>
    <row r="52" spans="1:32">
      <c r="A52">
        <v>19156</v>
      </c>
      <c r="B52">
        <f t="shared" si="0"/>
        <v>32</v>
      </c>
      <c r="C52">
        <v>19188</v>
      </c>
      <c r="F52">
        <v>21703</v>
      </c>
      <c r="G52">
        <f t="shared" si="1"/>
        <v>110</v>
      </c>
      <c r="H52">
        <v>21813</v>
      </c>
      <c r="J52">
        <v>18890</v>
      </c>
      <c r="K52">
        <f t="shared" ref="K52:K71" si="4">L52-J52</f>
        <v>32</v>
      </c>
      <c r="L52">
        <v>18922</v>
      </c>
      <c r="N52">
        <v>20157</v>
      </c>
      <c r="O52">
        <f t="shared" si="2"/>
        <v>30</v>
      </c>
      <c r="P52">
        <v>20187</v>
      </c>
      <c r="R52">
        <v>19765</v>
      </c>
      <c r="S52">
        <f t="shared" ref="S52:S76" si="5">T52-R52</f>
        <v>32</v>
      </c>
      <c r="T52">
        <v>19797</v>
      </c>
      <c r="V52">
        <v>20641</v>
      </c>
      <c r="W52">
        <f t="shared" ref="W52:W71" si="6">X52-V52</f>
        <v>46</v>
      </c>
      <c r="X52">
        <v>20687</v>
      </c>
      <c r="Z52">
        <v>22812</v>
      </c>
      <c r="AA52">
        <f t="shared" si="3"/>
        <v>79</v>
      </c>
      <c r="AB52">
        <v>22891</v>
      </c>
      <c r="AD52">
        <v>22844</v>
      </c>
      <c r="AE52">
        <f t="shared" ref="AE52:AE71" si="7">AF52-AD52</f>
        <v>47</v>
      </c>
      <c r="AF52">
        <v>22891</v>
      </c>
    </row>
    <row r="53" spans="1:32">
      <c r="A53">
        <v>19953</v>
      </c>
      <c r="B53">
        <f t="shared" si="0"/>
        <v>63</v>
      </c>
      <c r="C53">
        <v>20016</v>
      </c>
      <c r="F53">
        <v>18844</v>
      </c>
      <c r="G53">
        <f t="shared" si="1"/>
        <v>47</v>
      </c>
      <c r="H53">
        <v>18891</v>
      </c>
      <c r="J53">
        <v>20000</v>
      </c>
      <c r="K53">
        <f t="shared" si="4"/>
        <v>31</v>
      </c>
      <c r="L53">
        <v>20031</v>
      </c>
      <c r="N53">
        <v>19860</v>
      </c>
      <c r="O53">
        <f t="shared" si="2"/>
        <v>46</v>
      </c>
      <c r="P53">
        <v>19906</v>
      </c>
      <c r="R53">
        <v>20281</v>
      </c>
      <c r="S53">
        <f t="shared" si="5"/>
        <v>47</v>
      </c>
      <c r="T53">
        <v>20328</v>
      </c>
      <c r="V53">
        <v>20641</v>
      </c>
      <c r="W53">
        <f t="shared" si="6"/>
        <v>31</v>
      </c>
      <c r="X53">
        <v>20672</v>
      </c>
      <c r="Z53">
        <v>23500</v>
      </c>
      <c r="AA53">
        <f t="shared" si="3"/>
        <v>62</v>
      </c>
      <c r="AB53">
        <v>23562</v>
      </c>
      <c r="AD53">
        <v>21843</v>
      </c>
      <c r="AE53">
        <f t="shared" si="7"/>
        <v>32</v>
      </c>
      <c r="AF53">
        <v>21875</v>
      </c>
    </row>
    <row r="54" spans="1:32">
      <c r="A54">
        <v>19062</v>
      </c>
      <c r="B54">
        <f t="shared" si="0"/>
        <v>48</v>
      </c>
      <c r="C54">
        <v>19110</v>
      </c>
      <c r="F54">
        <v>18844</v>
      </c>
      <c r="G54">
        <f t="shared" si="1"/>
        <v>31</v>
      </c>
      <c r="H54">
        <v>18875</v>
      </c>
      <c r="J54">
        <v>18594</v>
      </c>
      <c r="K54">
        <f t="shared" si="4"/>
        <v>31</v>
      </c>
      <c r="L54">
        <v>18625</v>
      </c>
      <c r="N54">
        <v>19375</v>
      </c>
      <c r="O54">
        <f t="shared" si="2"/>
        <v>31</v>
      </c>
      <c r="P54">
        <v>19406</v>
      </c>
      <c r="R54">
        <v>20063</v>
      </c>
      <c r="S54">
        <f t="shared" si="5"/>
        <v>30</v>
      </c>
      <c r="T54">
        <v>20093</v>
      </c>
      <c r="V54">
        <v>20313</v>
      </c>
      <c r="W54">
        <f t="shared" si="6"/>
        <v>46</v>
      </c>
      <c r="X54">
        <v>20359</v>
      </c>
      <c r="Z54">
        <v>24281</v>
      </c>
      <c r="AA54">
        <f t="shared" si="3"/>
        <v>63</v>
      </c>
      <c r="AB54">
        <v>24344</v>
      </c>
      <c r="AD54">
        <v>22547</v>
      </c>
      <c r="AE54">
        <f t="shared" si="7"/>
        <v>78</v>
      </c>
      <c r="AF54">
        <v>22625</v>
      </c>
    </row>
    <row r="55" spans="1:32">
      <c r="A55">
        <v>19359</v>
      </c>
      <c r="B55">
        <f t="shared" si="0"/>
        <v>32</v>
      </c>
      <c r="C55">
        <v>19391</v>
      </c>
      <c r="F55">
        <v>18500</v>
      </c>
      <c r="G55">
        <f t="shared" si="1"/>
        <v>110</v>
      </c>
      <c r="H55">
        <v>18610</v>
      </c>
      <c r="J55">
        <v>18468</v>
      </c>
      <c r="K55">
        <f t="shared" si="4"/>
        <v>32</v>
      </c>
      <c r="L55">
        <v>18500</v>
      </c>
      <c r="N55">
        <v>19500</v>
      </c>
      <c r="O55">
        <f t="shared" si="2"/>
        <v>47</v>
      </c>
      <c r="P55">
        <v>19547</v>
      </c>
      <c r="R55">
        <v>20032</v>
      </c>
      <c r="S55">
        <f t="shared" si="5"/>
        <v>46</v>
      </c>
      <c r="T55">
        <v>20078</v>
      </c>
      <c r="V55">
        <v>19375</v>
      </c>
      <c r="W55">
        <f t="shared" si="6"/>
        <v>31</v>
      </c>
      <c r="X55">
        <v>19406</v>
      </c>
      <c r="Z55">
        <v>23156</v>
      </c>
      <c r="AA55">
        <f t="shared" si="3"/>
        <v>63</v>
      </c>
      <c r="AB55">
        <v>23219</v>
      </c>
      <c r="AD55">
        <v>23156</v>
      </c>
      <c r="AE55">
        <f t="shared" si="7"/>
        <v>48</v>
      </c>
      <c r="AF55">
        <v>23204</v>
      </c>
    </row>
    <row r="56" spans="1:32">
      <c r="A56">
        <v>18484</v>
      </c>
      <c r="B56">
        <f t="shared" si="0"/>
        <v>48</v>
      </c>
      <c r="C56">
        <v>18532</v>
      </c>
      <c r="F56">
        <v>19172</v>
      </c>
      <c r="G56">
        <f t="shared" si="1"/>
        <v>47</v>
      </c>
      <c r="H56">
        <v>19219</v>
      </c>
      <c r="J56">
        <v>18563</v>
      </c>
      <c r="K56">
        <f t="shared" si="4"/>
        <v>31</v>
      </c>
      <c r="L56">
        <v>18594</v>
      </c>
      <c r="N56">
        <v>19406</v>
      </c>
      <c r="O56">
        <f t="shared" si="2"/>
        <v>31</v>
      </c>
      <c r="P56">
        <v>19437</v>
      </c>
      <c r="R56">
        <v>20015</v>
      </c>
      <c r="S56">
        <f t="shared" si="5"/>
        <v>32</v>
      </c>
      <c r="T56">
        <v>20047</v>
      </c>
      <c r="V56">
        <v>19719</v>
      </c>
      <c r="W56">
        <f t="shared" si="6"/>
        <v>47</v>
      </c>
      <c r="X56">
        <v>19766</v>
      </c>
      <c r="Z56">
        <v>23516</v>
      </c>
      <c r="AA56">
        <f t="shared" si="3"/>
        <v>62</v>
      </c>
      <c r="AB56">
        <v>23578</v>
      </c>
      <c r="AD56">
        <v>23281</v>
      </c>
      <c r="AE56">
        <f t="shared" si="7"/>
        <v>63</v>
      </c>
      <c r="AF56">
        <v>23344</v>
      </c>
    </row>
    <row r="57" spans="1:32">
      <c r="A57">
        <v>20218</v>
      </c>
      <c r="B57">
        <f t="shared" si="0"/>
        <v>64</v>
      </c>
      <c r="C57">
        <v>20282</v>
      </c>
      <c r="F57">
        <v>18359</v>
      </c>
      <c r="G57">
        <f t="shared" si="1"/>
        <v>94</v>
      </c>
      <c r="H57">
        <v>18453</v>
      </c>
      <c r="J57">
        <v>18125</v>
      </c>
      <c r="K57">
        <f t="shared" si="4"/>
        <v>31</v>
      </c>
      <c r="L57">
        <v>18156</v>
      </c>
      <c r="N57">
        <v>19406</v>
      </c>
      <c r="O57">
        <f t="shared" si="2"/>
        <v>32</v>
      </c>
      <c r="P57">
        <v>19438</v>
      </c>
      <c r="R57">
        <v>19625</v>
      </c>
      <c r="S57">
        <f t="shared" si="5"/>
        <v>47</v>
      </c>
      <c r="T57">
        <v>19672</v>
      </c>
      <c r="V57">
        <v>19422</v>
      </c>
      <c r="W57">
        <f t="shared" si="6"/>
        <v>62</v>
      </c>
      <c r="X57">
        <v>19484</v>
      </c>
      <c r="Z57">
        <v>22438</v>
      </c>
      <c r="AA57">
        <f t="shared" si="3"/>
        <v>47</v>
      </c>
      <c r="AB57">
        <v>22485</v>
      </c>
      <c r="AD57">
        <v>22609</v>
      </c>
      <c r="AE57">
        <f t="shared" si="7"/>
        <v>63</v>
      </c>
      <c r="AF57">
        <v>22672</v>
      </c>
    </row>
    <row r="58" spans="1:32">
      <c r="A58">
        <v>19469</v>
      </c>
      <c r="B58">
        <f t="shared" si="0"/>
        <v>31</v>
      </c>
      <c r="C58">
        <v>19500</v>
      </c>
      <c r="F58">
        <v>18891</v>
      </c>
      <c r="G58">
        <f t="shared" si="1"/>
        <v>63</v>
      </c>
      <c r="H58">
        <v>18954</v>
      </c>
      <c r="J58">
        <v>18641</v>
      </c>
      <c r="K58">
        <f t="shared" si="4"/>
        <v>31</v>
      </c>
      <c r="L58">
        <v>18672</v>
      </c>
      <c r="N58">
        <v>18704</v>
      </c>
      <c r="O58">
        <f t="shared" si="2"/>
        <v>30</v>
      </c>
      <c r="P58">
        <v>18734</v>
      </c>
      <c r="R58">
        <v>19250</v>
      </c>
      <c r="S58">
        <f t="shared" si="5"/>
        <v>47</v>
      </c>
      <c r="T58">
        <v>19297</v>
      </c>
      <c r="V58">
        <v>19860</v>
      </c>
      <c r="W58">
        <f t="shared" si="6"/>
        <v>62</v>
      </c>
      <c r="X58">
        <v>19922</v>
      </c>
      <c r="Z58">
        <v>22985</v>
      </c>
      <c r="AA58">
        <f t="shared" si="3"/>
        <v>62</v>
      </c>
      <c r="AB58">
        <v>23047</v>
      </c>
      <c r="AD58">
        <v>23109</v>
      </c>
      <c r="AE58">
        <f t="shared" si="7"/>
        <v>47</v>
      </c>
      <c r="AF58">
        <v>23156</v>
      </c>
    </row>
    <row r="59" spans="1:32">
      <c r="A59">
        <v>19250</v>
      </c>
      <c r="B59">
        <f t="shared" si="0"/>
        <v>32</v>
      </c>
      <c r="C59">
        <v>19282</v>
      </c>
      <c r="F59">
        <v>19031</v>
      </c>
      <c r="G59">
        <f t="shared" si="1"/>
        <v>63</v>
      </c>
      <c r="H59">
        <v>19094</v>
      </c>
      <c r="J59">
        <v>18547</v>
      </c>
      <c r="K59">
        <f t="shared" si="4"/>
        <v>31</v>
      </c>
      <c r="L59">
        <v>18578</v>
      </c>
      <c r="N59">
        <v>19266</v>
      </c>
      <c r="O59">
        <f t="shared" si="2"/>
        <v>46</v>
      </c>
      <c r="P59">
        <v>19312</v>
      </c>
      <c r="R59">
        <v>20000</v>
      </c>
      <c r="S59">
        <f t="shared" si="5"/>
        <v>31</v>
      </c>
      <c r="T59">
        <v>20031</v>
      </c>
      <c r="V59">
        <v>20265</v>
      </c>
      <c r="W59">
        <f t="shared" si="6"/>
        <v>110</v>
      </c>
      <c r="X59">
        <v>20375</v>
      </c>
      <c r="Z59">
        <v>22860</v>
      </c>
      <c r="AA59">
        <f t="shared" si="3"/>
        <v>30</v>
      </c>
      <c r="AB59">
        <v>22890</v>
      </c>
      <c r="AD59">
        <v>23282</v>
      </c>
      <c r="AE59">
        <f t="shared" si="7"/>
        <v>62</v>
      </c>
      <c r="AF59">
        <v>23344</v>
      </c>
    </row>
    <row r="60" spans="1:32">
      <c r="A60">
        <v>18813</v>
      </c>
      <c r="B60">
        <f t="shared" si="0"/>
        <v>30</v>
      </c>
      <c r="C60">
        <v>18843</v>
      </c>
      <c r="F60">
        <v>18781</v>
      </c>
      <c r="G60">
        <f t="shared" si="1"/>
        <v>110</v>
      </c>
      <c r="H60">
        <v>18891</v>
      </c>
      <c r="J60">
        <v>19359</v>
      </c>
      <c r="K60">
        <f t="shared" si="4"/>
        <v>47</v>
      </c>
      <c r="L60">
        <v>19406</v>
      </c>
      <c r="N60">
        <v>19281</v>
      </c>
      <c r="O60">
        <f t="shared" si="2"/>
        <v>32</v>
      </c>
      <c r="P60">
        <v>19313</v>
      </c>
      <c r="R60">
        <v>19344</v>
      </c>
      <c r="S60">
        <f t="shared" si="5"/>
        <v>31</v>
      </c>
      <c r="T60">
        <v>19375</v>
      </c>
      <c r="V60">
        <v>19422</v>
      </c>
      <c r="W60">
        <f t="shared" si="6"/>
        <v>94</v>
      </c>
      <c r="X60">
        <v>19516</v>
      </c>
      <c r="Z60">
        <v>22531</v>
      </c>
      <c r="AA60">
        <f t="shared" si="3"/>
        <v>32</v>
      </c>
      <c r="AB60">
        <v>22563</v>
      </c>
      <c r="AD60">
        <v>23266</v>
      </c>
      <c r="AE60">
        <f t="shared" si="7"/>
        <v>46</v>
      </c>
      <c r="AF60">
        <v>23312</v>
      </c>
    </row>
    <row r="61" spans="1:32">
      <c r="A61">
        <v>19203</v>
      </c>
      <c r="B61">
        <f t="shared" si="0"/>
        <v>63</v>
      </c>
      <c r="C61">
        <v>19266</v>
      </c>
      <c r="F61">
        <v>18469</v>
      </c>
      <c r="G61">
        <f t="shared" si="1"/>
        <v>78</v>
      </c>
      <c r="H61">
        <v>18547</v>
      </c>
      <c r="J61">
        <v>19469</v>
      </c>
      <c r="K61">
        <f t="shared" si="4"/>
        <v>16</v>
      </c>
      <c r="L61">
        <v>19485</v>
      </c>
      <c r="N61">
        <v>19609</v>
      </c>
      <c r="O61">
        <f t="shared" si="2"/>
        <v>47</v>
      </c>
      <c r="P61">
        <v>19656</v>
      </c>
      <c r="R61">
        <v>20031</v>
      </c>
      <c r="S61">
        <f t="shared" si="5"/>
        <v>63</v>
      </c>
      <c r="T61">
        <v>20094</v>
      </c>
      <c r="V61">
        <v>19453</v>
      </c>
      <c r="W61">
        <f t="shared" si="6"/>
        <v>32</v>
      </c>
      <c r="X61">
        <v>19485</v>
      </c>
      <c r="Z61">
        <v>22609</v>
      </c>
      <c r="AA61">
        <f t="shared" si="3"/>
        <v>63</v>
      </c>
      <c r="AB61">
        <v>22672</v>
      </c>
      <c r="AD61">
        <v>22594</v>
      </c>
      <c r="AE61">
        <f t="shared" si="7"/>
        <v>47</v>
      </c>
      <c r="AF61">
        <v>22641</v>
      </c>
    </row>
    <row r="62" spans="1:32">
      <c r="A62">
        <v>18532</v>
      </c>
      <c r="B62">
        <f t="shared" si="0"/>
        <v>62</v>
      </c>
      <c r="C62">
        <v>18594</v>
      </c>
      <c r="F62">
        <v>19266</v>
      </c>
      <c r="G62">
        <f t="shared" si="1"/>
        <v>62</v>
      </c>
      <c r="H62">
        <v>19328</v>
      </c>
      <c r="J62">
        <v>19110</v>
      </c>
      <c r="K62">
        <f t="shared" si="4"/>
        <v>30</v>
      </c>
      <c r="L62">
        <v>19140</v>
      </c>
      <c r="N62">
        <v>19391</v>
      </c>
      <c r="O62">
        <f t="shared" si="2"/>
        <v>47</v>
      </c>
      <c r="P62">
        <v>19438</v>
      </c>
      <c r="R62">
        <v>20265</v>
      </c>
      <c r="S62">
        <f t="shared" si="5"/>
        <v>32</v>
      </c>
      <c r="T62">
        <v>20297</v>
      </c>
      <c r="V62">
        <v>21110</v>
      </c>
      <c r="W62">
        <f t="shared" si="6"/>
        <v>61</v>
      </c>
      <c r="X62">
        <v>21171</v>
      </c>
      <c r="Z62">
        <v>22312</v>
      </c>
      <c r="AA62">
        <f t="shared" si="3"/>
        <v>32</v>
      </c>
      <c r="AB62">
        <v>22344</v>
      </c>
      <c r="AD62">
        <v>23297</v>
      </c>
      <c r="AE62">
        <f t="shared" si="7"/>
        <v>47</v>
      </c>
      <c r="AF62">
        <v>23344</v>
      </c>
    </row>
    <row r="63" spans="1:32">
      <c r="A63">
        <v>19672</v>
      </c>
      <c r="B63">
        <f t="shared" si="0"/>
        <v>31</v>
      </c>
      <c r="C63">
        <v>19703</v>
      </c>
      <c r="F63">
        <v>19687</v>
      </c>
      <c r="G63">
        <f t="shared" si="1"/>
        <v>32</v>
      </c>
      <c r="H63">
        <v>19719</v>
      </c>
      <c r="J63">
        <v>19109</v>
      </c>
      <c r="K63">
        <f t="shared" si="4"/>
        <v>32</v>
      </c>
      <c r="L63">
        <v>19141</v>
      </c>
      <c r="N63">
        <v>19343</v>
      </c>
      <c r="O63">
        <f t="shared" si="2"/>
        <v>63</v>
      </c>
      <c r="P63">
        <v>19406</v>
      </c>
      <c r="R63">
        <v>20078</v>
      </c>
      <c r="S63">
        <f t="shared" si="5"/>
        <v>32</v>
      </c>
      <c r="T63">
        <v>20110</v>
      </c>
      <c r="V63">
        <v>19594</v>
      </c>
      <c r="W63">
        <f t="shared" si="6"/>
        <v>63</v>
      </c>
      <c r="X63">
        <v>19657</v>
      </c>
      <c r="Z63">
        <v>22781</v>
      </c>
      <c r="AA63">
        <f t="shared" si="3"/>
        <v>32</v>
      </c>
      <c r="AB63">
        <v>22813</v>
      </c>
      <c r="AD63">
        <v>22797</v>
      </c>
      <c r="AE63">
        <f t="shared" si="7"/>
        <v>47</v>
      </c>
      <c r="AF63">
        <v>22844</v>
      </c>
    </row>
    <row r="64" spans="1:32">
      <c r="A64">
        <v>19204</v>
      </c>
      <c r="B64">
        <f t="shared" si="0"/>
        <v>30</v>
      </c>
      <c r="C64">
        <v>19234</v>
      </c>
      <c r="F64">
        <v>19125</v>
      </c>
      <c r="G64">
        <f t="shared" si="1"/>
        <v>47</v>
      </c>
      <c r="H64">
        <v>19172</v>
      </c>
      <c r="J64">
        <v>19000</v>
      </c>
      <c r="K64">
        <f t="shared" si="4"/>
        <v>31</v>
      </c>
      <c r="L64">
        <v>19031</v>
      </c>
      <c r="N64">
        <v>18891</v>
      </c>
      <c r="O64">
        <f t="shared" si="2"/>
        <v>46</v>
      </c>
      <c r="P64">
        <v>18937</v>
      </c>
      <c r="R64">
        <v>20000</v>
      </c>
      <c r="S64">
        <f t="shared" si="5"/>
        <v>31</v>
      </c>
      <c r="T64">
        <v>20031</v>
      </c>
      <c r="V64">
        <v>20265</v>
      </c>
      <c r="W64">
        <f t="shared" si="6"/>
        <v>110</v>
      </c>
      <c r="X64">
        <v>20375</v>
      </c>
      <c r="Z64">
        <v>21922</v>
      </c>
      <c r="AA64">
        <f t="shared" si="3"/>
        <v>47</v>
      </c>
      <c r="AB64">
        <v>21969</v>
      </c>
      <c r="AD64">
        <v>24063</v>
      </c>
      <c r="AE64">
        <f t="shared" si="7"/>
        <v>62</v>
      </c>
      <c r="AF64">
        <v>24125</v>
      </c>
    </row>
    <row r="65" spans="1:32">
      <c r="A65">
        <v>19453</v>
      </c>
      <c r="B65">
        <f t="shared" si="0"/>
        <v>31</v>
      </c>
      <c r="C65">
        <v>19484</v>
      </c>
      <c r="F65">
        <v>19578</v>
      </c>
      <c r="G65">
        <f t="shared" si="1"/>
        <v>94</v>
      </c>
      <c r="H65">
        <v>19672</v>
      </c>
      <c r="J65">
        <v>19594</v>
      </c>
      <c r="K65">
        <f t="shared" si="4"/>
        <v>31</v>
      </c>
      <c r="L65">
        <v>19625</v>
      </c>
      <c r="N65">
        <v>19438</v>
      </c>
      <c r="O65">
        <f t="shared" si="2"/>
        <v>31</v>
      </c>
      <c r="P65">
        <v>19469</v>
      </c>
      <c r="R65">
        <v>20015</v>
      </c>
      <c r="S65">
        <f t="shared" si="5"/>
        <v>48</v>
      </c>
      <c r="T65">
        <v>20063</v>
      </c>
      <c r="V65">
        <v>19485</v>
      </c>
      <c r="W65">
        <f t="shared" si="6"/>
        <v>46</v>
      </c>
      <c r="X65">
        <v>19531</v>
      </c>
      <c r="Z65">
        <v>23156</v>
      </c>
      <c r="AA65">
        <f t="shared" si="3"/>
        <v>48</v>
      </c>
      <c r="AB65">
        <v>23204</v>
      </c>
      <c r="AD65">
        <v>22625</v>
      </c>
      <c r="AE65">
        <f t="shared" si="7"/>
        <v>47</v>
      </c>
      <c r="AF65">
        <v>22672</v>
      </c>
    </row>
    <row r="66" spans="1:32">
      <c r="A66">
        <v>19781</v>
      </c>
      <c r="B66">
        <f t="shared" si="0"/>
        <v>63</v>
      </c>
      <c r="C66">
        <v>19844</v>
      </c>
      <c r="F66">
        <v>18984</v>
      </c>
      <c r="G66">
        <f t="shared" si="1"/>
        <v>94</v>
      </c>
      <c r="H66">
        <v>19078</v>
      </c>
      <c r="J66">
        <v>18797</v>
      </c>
      <c r="K66">
        <f t="shared" si="4"/>
        <v>31</v>
      </c>
      <c r="L66">
        <v>18828</v>
      </c>
      <c r="N66">
        <v>19297</v>
      </c>
      <c r="O66">
        <f t="shared" si="2"/>
        <v>47</v>
      </c>
      <c r="P66">
        <v>19344</v>
      </c>
      <c r="R66">
        <v>19938</v>
      </c>
      <c r="S66">
        <f t="shared" si="5"/>
        <v>46</v>
      </c>
      <c r="T66">
        <v>19984</v>
      </c>
      <c r="V66">
        <v>20438</v>
      </c>
      <c r="W66">
        <f t="shared" si="6"/>
        <v>62</v>
      </c>
      <c r="X66">
        <v>20500</v>
      </c>
      <c r="Z66">
        <v>22672</v>
      </c>
      <c r="AA66">
        <f t="shared" si="3"/>
        <v>62</v>
      </c>
      <c r="AB66">
        <v>22734</v>
      </c>
      <c r="AD66">
        <v>23422</v>
      </c>
      <c r="AE66">
        <f t="shared" si="7"/>
        <v>63</v>
      </c>
      <c r="AF66">
        <v>23485</v>
      </c>
    </row>
    <row r="67" spans="1:32">
      <c r="A67">
        <v>19625</v>
      </c>
      <c r="B67">
        <f t="shared" si="0"/>
        <v>78</v>
      </c>
      <c r="C67">
        <v>19703</v>
      </c>
      <c r="F67">
        <v>18812</v>
      </c>
      <c r="G67">
        <f t="shared" si="1"/>
        <v>79</v>
      </c>
      <c r="H67">
        <v>18891</v>
      </c>
      <c r="J67">
        <v>19406</v>
      </c>
      <c r="K67">
        <f t="shared" si="4"/>
        <v>16</v>
      </c>
      <c r="L67">
        <v>19422</v>
      </c>
      <c r="N67">
        <v>19312</v>
      </c>
      <c r="O67">
        <f t="shared" si="2"/>
        <v>32</v>
      </c>
      <c r="P67">
        <v>19344</v>
      </c>
      <c r="R67">
        <v>20625</v>
      </c>
      <c r="S67">
        <f t="shared" si="5"/>
        <v>47</v>
      </c>
      <c r="T67">
        <v>20672</v>
      </c>
      <c r="V67">
        <v>20469</v>
      </c>
      <c r="W67">
        <f t="shared" si="6"/>
        <v>15</v>
      </c>
      <c r="X67">
        <v>20484</v>
      </c>
      <c r="Z67">
        <v>22343</v>
      </c>
      <c r="AA67">
        <f t="shared" si="3"/>
        <v>63</v>
      </c>
      <c r="AB67">
        <v>22406</v>
      </c>
      <c r="AD67">
        <v>24328</v>
      </c>
      <c r="AE67">
        <f t="shared" si="7"/>
        <v>78</v>
      </c>
      <c r="AF67">
        <v>24406</v>
      </c>
    </row>
    <row r="68" spans="1:32">
      <c r="A68">
        <v>19094</v>
      </c>
      <c r="B68">
        <f t="shared" si="0"/>
        <v>62</v>
      </c>
      <c r="C68">
        <v>19156</v>
      </c>
      <c r="F68">
        <v>19250</v>
      </c>
      <c r="G68">
        <f t="shared" si="1"/>
        <v>31</v>
      </c>
      <c r="H68">
        <v>19281</v>
      </c>
      <c r="J68">
        <v>19531</v>
      </c>
      <c r="K68">
        <f t="shared" si="4"/>
        <v>16</v>
      </c>
      <c r="L68">
        <v>19547</v>
      </c>
      <c r="N68">
        <v>19172</v>
      </c>
      <c r="O68">
        <f t="shared" si="2"/>
        <v>31</v>
      </c>
      <c r="P68">
        <v>19203</v>
      </c>
      <c r="R68">
        <v>19906</v>
      </c>
      <c r="S68">
        <f t="shared" si="5"/>
        <v>16</v>
      </c>
      <c r="T68">
        <v>19922</v>
      </c>
      <c r="V68">
        <v>20765</v>
      </c>
      <c r="W68">
        <f t="shared" si="6"/>
        <v>16</v>
      </c>
      <c r="X68">
        <v>20781</v>
      </c>
      <c r="Z68">
        <v>22625</v>
      </c>
      <c r="AA68">
        <f t="shared" si="3"/>
        <v>62</v>
      </c>
      <c r="AB68">
        <v>22687</v>
      </c>
      <c r="AD68">
        <v>23093</v>
      </c>
      <c r="AE68">
        <f t="shared" si="7"/>
        <v>79</v>
      </c>
      <c r="AF68">
        <v>23172</v>
      </c>
    </row>
    <row r="69" spans="1:32">
      <c r="A69">
        <v>18719</v>
      </c>
      <c r="B69">
        <f t="shared" si="0"/>
        <v>31</v>
      </c>
      <c r="C69">
        <v>18750</v>
      </c>
      <c r="F69">
        <v>18782</v>
      </c>
      <c r="G69">
        <f t="shared" si="1"/>
        <v>93</v>
      </c>
      <c r="H69">
        <v>18875</v>
      </c>
      <c r="J69">
        <v>20000</v>
      </c>
      <c r="K69">
        <f t="shared" si="4"/>
        <v>31</v>
      </c>
      <c r="L69">
        <v>20031</v>
      </c>
      <c r="N69">
        <v>20094</v>
      </c>
      <c r="O69">
        <f t="shared" si="2"/>
        <v>31</v>
      </c>
      <c r="P69">
        <v>20125</v>
      </c>
      <c r="R69">
        <v>20719</v>
      </c>
      <c r="S69">
        <f t="shared" si="5"/>
        <v>47</v>
      </c>
      <c r="T69">
        <v>20766</v>
      </c>
      <c r="V69">
        <v>20625</v>
      </c>
      <c r="W69">
        <f t="shared" si="6"/>
        <v>78</v>
      </c>
      <c r="X69">
        <v>20703</v>
      </c>
      <c r="Z69">
        <v>22828</v>
      </c>
      <c r="AA69">
        <f t="shared" si="3"/>
        <v>31</v>
      </c>
      <c r="AB69">
        <v>22859</v>
      </c>
      <c r="AD69">
        <v>22672</v>
      </c>
      <c r="AE69">
        <f t="shared" si="7"/>
        <v>46</v>
      </c>
      <c r="AF69">
        <v>22718</v>
      </c>
    </row>
    <row r="70" spans="1:32">
      <c r="A70" s="3">
        <f>AVERAGE(A50:A69)</f>
        <v>19215.599999999999</v>
      </c>
      <c r="B70" s="3">
        <f t="shared" ref="B70:C70" si="8">AVERAGE(B50:B69)</f>
        <v>46.3</v>
      </c>
      <c r="C70" s="3">
        <f t="shared" si="8"/>
        <v>19261.900000000001</v>
      </c>
      <c r="D70" s="3"/>
      <c r="E70" s="3"/>
      <c r="F70">
        <v>18532</v>
      </c>
      <c r="G70">
        <f t="shared" si="1"/>
        <v>109</v>
      </c>
      <c r="H70">
        <v>18641</v>
      </c>
      <c r="J70">
        <v>20719</v>
      </c>
      <c r="K70">
        <f t="shared" si="4"/>
        <v>47</v>
      </c>
      <c r="L70">
        <v>20766</v>
      </c>
      <c r="N70">
        <v>19359</v>
      </c>
      <c r="O70">
        <f t="shared" si="2"/>
        <v>48</v>
      </c>
      <c r="P70">
        <v>19407</v>
      </c>
      <c r="R70">
        <v>20172</v>
      </c>
      <c r="S70">
        <f t="shared" si="5"/>
        <v>31</v>
      </c>
      <c r="T70">
        <v>20203</v>
      </c>
      <c r="V70">
        <v>19531</v>
      </c>
      <c r="W70">
        <f t="shared" si="6"/>
        <v>47</v>
      </c>
      <c r="X70">
        <v>19578</v>
      </c>
      <c r="Z70">
        <v>22969</v>
      </c>
      <c r="AA70">
        <f t="shared" si="3"/>
        <v>47</v>
      </c>
      <c r="AB70">
        <v>23016</v>
      </c>
      <c r="AD70">
        <v>22375</v>
      </c>
      <c r="AE70">
        <f t="shared" si="7"/>
        <v>63</v>
      </c>
      <c r="AF70">
        <v>22438</v>
      </c>
    </row>
    <row r="71" spans="1:32">
      <c r="A71" s="3">
        <f>STDEV(A50:A70)</f>
        <v>477.70570438294908</v>
      </c>
      <c r="B71" s="3">
        <f t="shared" ref="B71:C71" si="9">STDEV(B50:B70)</f>
        <v>15.391880976670793</v>
      </c>
      <c r="C71" s="3">
        <f t="shared" si="9"/>
        <v>481.57407529887013</v>
      </c>
      <c r="D71" s="3"/>
      <c r="E71" s="3"/>
      <c r="F71">
        <v>18875</v>
      </c>
      <c r="G71">
        <f t="shared" si="1"/>
        <v>110</v>
      </c>
      <c r="H71">
        <v>18985</v>
      </c>
      <c r="J71" s="24">
        <v>20094</v>
      </c>
      <c r="K71" s="24">
        <f t="shared" si="4"/>
        <v>31</v>
      </c>
      <c r="L71" s="24">
        <v>20125</v>
      </c>
      <c r="N71">
        <v>19235</v>
      </c>
      <c r="O71">
        <f t="shared" si="2"/>
        <v>62</v>
      </c>
      <c r="P71">
        <v>19297</v>
      </c>
      <c r="R71">
        <v>21110</v>
      </c>
      <c r="S71">
        <f t="shared" si="5"/>
        <v>61</v>
      </c>
      <c r="T71">
        <v>21171</v>
      </c>
      <c r="V71">
        <v>20890</v>
      </c>
      <c r="W71">
        <f t="shared" si="6"/>
        <v>32</v>
      </c>
      <c r="X71">
        <v>20922</v>
      </c>
      <c r="Z71">
        <v>22641</v>
      </c>
      <c r="AA71">
        <f t="shared" si="3"/>
        <v>31</v>
      </c>
      <c r="AB71">
        <v>22672</v>
      </c>
      <c r="AD71">
        <v>22172</v>
      </c>
      <c r="AE71">
        <f t="shared" si="7"/>
        <v>62</v>
      </c>
      <c r="AF71">
        <v>22234</v>
      </c>
    </row>
    <row r="72" spans="1:32">
      <c r="F72">
        <v>18640</v>
      </c>
      <c r="G72">
        <f t="shared" si="1"/>
        <v>32</v>
      </c>
      <c r="H72">
        <v>18672</v>
      </c>
      <c r="J72" s="3">
        <f>AVERAGE(J51:J71)</f>
        <v>19191.238095238095</v>
      </c>
      <c r="K72" s="3">
        <f t="shared" ref="K72:L72" si="10">AVERAGE(K51:K71)</f>
        <v>31.238095238095237</v>
      </c>
      <c r="L72" s="3">
        <f t="shared" si="10"/>
        <v>19222.476190476191</v>
      </c>
      <c r="N72">
        <v>19125</v>
      </c>
      <c r="O72">
        <f t="shared" si="2"/>
        <v>47</v>
      </c>
      <c r="P72">
        <v>19172</v>
      </c>
      <c r="R72">
        <v>21375</v>
      </c>
      <c r="S72">
        <f t="shared" si="5"/>
        <v>31</v>
      </c>
      <c r="T72">
        <v>21406</v>
      </c>
      <c r="V72" s="3">
        <f>AVERAGE(V51:V71)</f>
        <v>20113.190476190477</v>
      </c>
      <c r="W72" s="3">
        <f t="shared" ref="W72:X72" si="11">AVERAGE(W51:W71)</f>
        <v>52.714285714285715</v>
      </c>
      <c r="X72" s="3">
        <f t="shared" si="11"/>
        <v>20165.904761904763</v>
      </c>
      <c r="Z72" s="3">
        <f>AVERAGE(Z51:Z71)</f>
        <v>22830.333333333332</v>
      </c>
      <c r="AA72" s="3">
        <f t="shared" ref="AA72:AB72" si="12">AVERAGE(AA51:AA71)</f>
        <v>52.19047619047619</v>
      </c>
      <c r="AB72" s="3">
        <f t="shared" si="12"/>
        <v>22882.523809523809</v>
      </c>
      <c r="AD72" s="3">
        <f>AVERAGE(AD51:AD71)</f>
        <v>22934.523809523809</v>
      </c>
      <c r="AE72" s="3">
        <f t="shared" ref="AE72:AF72" si="13">AVERAGE(AE51:AE71)</f>
        <v>55.904761904761905</v>
      </c>
      <c r="AF72" s="3">
        <f t="shared" si="13"/>
        <v>22990.428571428572</v>
      </c>
    </row>
    <row r="73" spans="1:32">
      <c r="F73">
        <v>18656</v>
      </c>
      <c r="G73">
        <f t="shared" si="1"/>
        <v>32</v>
      </c>
      <c r="H73">
        <v>18688</v>
      </c>
      <c r="J73" s="3">
        <f>STDEV(J51:J72)</f>
        <v>630.49843508444553</v>
      </c>
      <c r="K73" s="3">
        <f t="shared" ref="K73:L73" si="14">STDEV(K51:K72)</f>
        <v>8.2974738663257277</v>
      </c>
      <c r="L73" s="3">
        <f t="shared" si="14"/>
        <v>631.3499232782832</v>
      </c>
      <c r="N73">
        <v>19453</v>
      </c>
      <c r="O73">
        <f t="shared" si="2"/>
        <v>31</v>
      </c>
      <c r="P73">
        <v>19484</v>
      </c>
      <c r="R73">
        <v>20078</v>
      </c>
      <c r="S73">
        <f t="shared" si="5"/>
        <v>32</v>
      </c>
      <c r="T73">
        <v>20110</v>
      </c>
      <c r="V73" s="3">
        <f>STDEV(V51:V72)</f>
        <v>548.52196370898275</v>
      </c>
      <c r="W73" s="3">
        <f>STDEV(W51:W72)</f>
        <v>27.133080946192845</v>
      </c>
      <c r="X73" s="3">
        <f>STDEV(X51:X72)</f>
        <v>546.53147905350011</v>
      </c>
      <c r="Z73" s="3">
        <f>STDEV(Z51:Z71)</f>
        <v>505.86038917205366</v>
      </c>
      <c r="AA73" s="3">
        <f t="shared" ref="AA73:AB73" si="15">STDEV(AA51:AA71)</f>
        <v>15.882754948745655</v>
      </c>
      <c r="AB73" s="3">
        <f t="shared" si="15"/>
        <v>509.98172703021083</v>
      </c>
      <c r="AD73" s="3">
        <f>STDEV(AD51:AD71)</f>
        <v>598.2458206328871</v>
      </c>
      <c r="AE73" s="3">
        <f t="shared" ref="AE73:AF73" si="16">STDEV(AE51:AE71)</f>
        <v>12.664536161679051</v>
      </c>
      <c r="AF73" s="3">
        <f t="shared" si="16"/>
        <v>603.59337069158562</v>
      </c>
    </row>
    <row r="74" spans="1:32">
      <c r="F74" s="3">
        <f>AVERAGE(F51:F73)</f>
        <v>19040.739130434784</v>
      </c>
      <c r="G74" s="3">
        <f t="shared" ref="G74:H74" si="17">AVERAGE(G51:G73)</f>
        <v>71.565217391304344</v>
      </c>
      <c r="H74" s="3">
        <f t="shared" si="17"/>
        <v>19112.304347826088</v>
      </c>
      <c r="N74">
        <v>19313</v>
      </c>
      <c r="O74">
        <f t="shared" si="2"/>
        <v>31</v>
      </c>
      <c r="P74">
        <v>19344</v>
      </c>
      <c r="R74">
        <v>20047</v>
      </c>
      <c r="S74">
        <f t="shared" si="5"/>
        <v>31</v>
      </c>
      <c r="T74">
        <v>20078</v>
      </c>
    </row>
    <row r="75" spans="1:32">
      <c r="F75" s="3">
        <f>STDEV(F51:F73)</f>
        <v>670.64814087103218</v>
      </c>
      <c r="G75" s="3">
        <f t="shared" ref="G75:H75" si="18">STDEV(G51:G73)</f>
        <v>29.736457707602753</v>
      </c>
      <c r="H75" s="3">
        <f t="shared" si="18"/>
        <v>673.6858881476727</v>
      </c>
      <c r="N75">
        <v>19547</v>
      </c>
      <c r="O75">
        <f t="shared" si="2"/>
        <v>31</v>
      </c>
      <c r="P75">
        <v>19578</v>
      </c>
      <c r="R75">
        <v>20890</v>
      </c>
      <c r="S75">
        <f t="shared" si="5"/>
        <v>32</v>
      </c>
      <c r="T75">
        <v>20922</v>
      </c>
    </row>
    <row r="76" spans="1:32">
      <c r="N76" s="3">
        <f>AVERAGE(N51:N75)</f>
        <v>19387.64</v>
      </c>
      <c r="O76" s="3">
        <f t="shared" ref="O76:P76" si="19">AVERAGE(O51:O75)</f>
        <v>39.840000000000003</v>
      </c>
      <c r="P76" s="3">
        <f t="shared" si="19"/>
        <v>19427.48</v>
      </c>
      <c r="R76">
        <v>20141</v>
      </c>
      <c r="S76">
        <f t="shared" si="5"/>
        <v>46</v>
      </c>
      <c r="T76">
        <v>20187</v>
      </c>
    </row>
    <row r="77" spans="1:32">
      <c r="N77" s="3">
        <f>STDEV(N51:N76)</f>
        <v>307.44988274515435</v>
      </c>
      <c r="O77" s="3">
        <f t="shared" ref="O77:P77" si="20">STDEV(O51:O76)</f>
        <v>10.010714260231401</v>
      </c>
      <c r="P77" s="3">
        <f t="shared" si="20"/>
        <v>305.94327840314963</v>
      </c>
      <c r="R77" s="3">
        <f>AVERAGE(R51:R76)</f>
        <v>20107.538461538461</v>
      </c>
      <c r="S77" s="3">
        <f t="shared" ref="S77:T77" si="21">AVERAGE(S51:S76)</f>
        <v>38.46153846153846</v>
      </c>
      <c r="T77" s="3">
        <f t="shared" si="21"/>
        <v>20146</v>
      </c>
    </row>
    <row r="78" spans="1:32">
      <c r="R78" s="3">
        <f>STDEV(R51:R77)</f>
        <v>514.46359150300373</v>
      </c>
      <c r="S78" s="3">
        <f t="shared" ref="S78:T78" si="22">STDEV(S51:S77)</f>
        <v>10.656275757400014</v>
      </c>
      <c r="T78" s="3">
        <f t="shared" si="22"/>
        <v>516.49782187343249</v>
      </c>
    </row>
  </sheetData>
  <mergeCells count="1">
    <mergeCell ref="B2:E2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106"/>
  <sheetViews>
    <sheetView zoomScale="80" zoomScaleNormal="80" workbookViewId="0">
      <selection activeCell="P27" sqref="P27"/>
    </sheetView>
  </sheetViews>
  <sheetFormatPr defaultRowHeight="12.75"/>
  <cols>
    <col min="1" max="1" width="9" bestFit="1" customWidth="1"/>
    <col min="2" max="2" width="11.28515625" customWidth="1"/>
    <col min="3" max="3" width="13.7109375" bestFit="1" customWidth="1"/>
    <col min="4" max="4" width="11.140625" customWidth="1"/>
    <col min="5" max="5" width="12.5703125" customWidth="1"/>
    <col min="6" max="14" width="9.28515625" bestFit="1" customWidth="1"/>
    <col min="15" max="15" width="10.85546875" bestFit="1" customWidth="1"/>
    <col min="16" max="16" width="9.85546875" bestFit="1" customWidth="1"/>
    <col min="17" max="18" width="10.85546875" bestFit="1" customWidth="1"/>
    <col min="19" max="19" width="9.85546875" bestFit="1" customWidth="1"/>
    <col min="20" max="21" width="10.85546875" bestFit="1" customWidth="1"/>
    <col min="22" max="22" width="9.28515625" bestFit="1" customWidth="1"/>
    <col min="23" max="23" width="10.85546875" bestFit="1" customWidth="1"/>
    <col min="24" max="24" width="9.85546875" bestFit="1" customWidth="1"/>
    <col min="25" max="25" width="10.85546875" bestFit="1" customWidth="1"/>
    <col min="26" max="26" width="9.85546875" bestFit="1" customWidth="1"/>
    <col min="27" max="28" width="10.85546875" bestFit="1" customWidth="1"/>
  </cols>
  <sheetData>
    <row r="1" spans="1:35" ht="15">
      <c r="A1" s="52" t="s">
        <v>0</v>
      </c>
      <c r="B1" s="2"/>
      <c r="C1" s="2"/>
      <c r="D1" s="2"/>
      <c r="E1" s="2"/>
      <c r="F1" s="2"/>
      <c r="G1" s="2"/>
    </row>
    <row r="2" spans="1:35" ht="15">
      <c r="A2" s="52" t="s">
        <v>1</v>
      </c>
      <c r="B2" s="69" t="s">
        <v>2</v>
      </c>
      <c r="C2" s="69"/>
      <c r="D2" s="69"/>
      <c r="E2" s="69"/>
      <c r="F2" s="2" t="s">
        <v>3</v>
      </c>
      <c r="G2" s="2" t="s">
        <v>4</v>
      </c>
    </row>
    <row r="3" spans="1:35" ht="15">
      <c r="A3" s="5">
        <v>1</v>
      </c>
      <c r="B3" s="5">
        <v>-122.7</v>
      </c>
      <c r="C3" s="5">
        <v>34.36</v>
      </c>
      <c r="D3" s="5">
        <v>-117.06</v>
      </c>
      <c r="E3" s="5">
        <v>39.6</v>
      </c>
      <c r="F3" s="6">
        <v>7</v>
      </c>
      <c r="G3" s="6" t="s">
        <v>5</v>
      </c>
      <c r="H3" s="5" t="s">
        <v>18</v>
      </c>
    </row>
    <row r="4" spans="1:35" ht="15">
      <c r="A4">
        <v>10</v>
      </c>
      <c r="B4">
        <v>-122.7</v>
      </c>
      <c r="C4">
        <v>34.36</v>
      </c>
      <c r="D4">
        <v>-116</v>
      </c>
      <c r="E4">
        <v>38</v>
      </c>
      <c r="F4" s="2">
        <v>5</v>
      </c>
      <c r="G4" s="2" t="s">
        <v>5</v>
      </c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1:35" ht="15">
      <c r="A5">
        <v>100</v>
      </c>
      <c r="B5">
        <v>-124.85</v>
      </c>
      <c r="C5">
        <v>32.26</v>
      </c>
      <c r="D5">
        <v>-116</v>
      </c>
      <c r="E5">
        <v>36.5</v>
      </c>
      <c r="F5" s="2">
        <v>4</v>
      </c>
      <c r="G5" s="2" t="s">
        <v>5</v>
      </c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5">
      <c r="A6">
        <v>500</v>
      </c>
      <c r="B6">
        <v>-141.79</v>
      </c>
      <c r="C6">
        <v>15.9</v>
      </c>
      <c r="D6">
        <v>-94</v>
      </c>
      <c r="E6">
        <v>60</v>
      </c>
      <c r="F6" s="2">
        <v>4</v>
      </c>
      <c r="G6" s="2" t="s">
        <v>5</v>
      </c>
    </row>
    <row r="7" spans="1:35" ht="15">
      <c r="A7">
        <v>1000</v>
      </c>
      <c r="B7">
        <v>-123.99</v>
      </c>
      <c r="C7">
        <v>34.369999999999997</v>
      </c>
      <c r="D7">
        <v>-111</v>
      </c>
      <c r="E7">
        <v>48</v>
      </c>
      <c r="F7" s="2">
        <v>3</v>
      </c>
      <c r="G7" s="2" t="s">
        <v>5</v>
      </c>
    </row>
    <row r="8" spans="1:35" ht="15">
      <c r="A8">
        <v>5000</v>
      </c>
      <c r="B8">
        <v>-164.36</v>
      </c>
      <c r="C8">
        <v>-4.46</v>
      </c>
      <c r="D8">
        <v>-65.5</v>
      </c>
      <c r="E8">
        <v>80</v>
      </c>
      <c r="F8" s="2">
        <v>3</v>
      </c>
      <c r="G8" s="2" t="s">
        <v>5</v>
      </c>
    </row>
    <row r="9" spans="1:35" ht="15">
      <c r="A9">
        <v>10000</v>
      </c>
      <c r="B9">
        <v>-124.85</v>
      </c>
      <c r="C9">
        <v>32.26</v>
      </c>
      <c r="D9">
        <v>-113.56</v>
      </c>
      <c r="E9">
        <v>42.75</v>
      </c>
      <c r="F9" s="2">
        <v>0</v>
      </c>
      <c r="G9" s="2" t="s">
        <v>6</v>
      </c>
    </row>
    <row r="10" spans="1:35" ht="15">
      <c r="A10" s="2"/>
    </row>
    <row r="11" spans="1:35" ht="15">
      <c r="A11" s="2"/>
      <c r="I11" s="24" t="s">
        <v>60</v>
      </c>
      <c r="J11" s="24" t="s">
        <v>61</v>
      </c>
      <c r="K11" s="24" t="s">
        <v>62</v>
      </c>
    </row>
    <row r="12" spans="1:35" ht="15">
      <c r="A12">
        <v>50</v>
      </c>
      <c r="B12">
        <v>-148</v>
      </c>
      <c r="C12">
        <v>-90</v>
      </c>
      <c r="D12">
        <v>75</v>
      </c>
      <c r="E12">
        <v>90</v>
      </c>
      <c r="F12" s="2">
        <v>0</v>
      </c>
      <c r="G12" s="2" t="s">
        <v>6</v>
      </c>
      <c r="I12">
        <v>308671</v>
      </c>
      <c r="J12">
        <v>316844</v>
      </c>
      <c r="K12">
        <v>316906</v>
      </c>
    </row>
    <row r="13" spans="1:35" ht="15">
      <c r="A13">
        <v>97</v>
      </c>
      <c r="B13">
        <v>-180</v>
      </c>
      <c r="C13">
        <v>-90</v>
      </c>
      <c r="D13">
        <v>120</v>
      </c>
      <c r="E13">
        <v>90</v>
      </c>
      <c r="G13" s="2" t="s">
        <v>73</v>
      </c>
      <c r="I13">
        <v>609969</v>
      </c>
      <c r="J13">
        <v>643250</v>
      </c>
      <c r="K13">
        <v>643344</v>
      </c>
    </row>
    <row r="16" spans="1:35" ht="15">
      <c r="A16" s="2"/>
    </row>
    <row r="17" spans="1:28">
      <c r="B17" s="70" t="s">
        <v>32</v>
      </c>
      <c r="C17" s="70"/>
      <c r="D17" s="70"/>
      <c r="E17" s="70"/>
      <c r="F17" s="70"/>
    </row>
    <row r="18" spans="1:28" ht="38.25">
      <c r="A18" s="53" t="s">
        <v>39</v>
      </c>
      <c r="B18" s="53" t="s">
        <v>40</v>
      </c>
      <c r="C18" s="29" t="s">
        <v>24</v>
      </c>
      <c r="D18" s="53" t="s">
        <v>41</v>
      </c>
      <c r="E18" s="53" t="s">
        <v>43</v>
      </c>
      <c r="F18" s="53" t="s">
        <v>42</v>
      </c>
    </row>
    <row r="19" spans="1:28">
      <c r="A19" s="22">
        <v>10</v>
      </c>
      <c r="B19" s="23">
        <v>797.85106382978722</v>
      </c>
      <c r="C19" s="23">
        <v>927.3478260869565</v>
      </c>
      <c r="D19" s="23">
        <v>1741.1739130434783</v>
      </c>
      <c r="E19" s="23">
        <v>61.875</v>
      </c>
      <c r="F19" s="23">
        <v>1808.1304347826087</v>
      </c>
    </row>
    <row r="20" spans="1:28">
      <c r="A20" s="22">
        <v>100</v>
      </c>
      <c r="B20" s="23">
        <v>1384.8571428571429</v>
      </c>
      <c r="C20" s="23">
        <v>1168.2916666666667</v>
      </c>
      <c r="D20" s="23">
        <v>2567.3541666666665</v>
      </c>
      <c r="E20" s="23">
        <v>62.22</v>
      </c>
      <c r="F20" s="23">
        <v>2635.4583333333335</v>
      </c>
    </row>
    <row r="21" spans="1:28">
      <c r="A21" s="22">
        <v>500</v>
      </c>
      <c r="B21" s="23">
        <v>3770.1632653061224</v>
      </c>
      <c r="C21" s="23">
        <v>1153.9591836734694</v>
      </c>
      <c r="D21" s="23">
        <v>4934.9387755102043</v>
      </c>
      <c r="E21" s="23">
        <v>60.148936170212764</v>
      </c>
      <c r="F21" s="23">
        <v>5001.2857142857147</v>
      </c>
    </row>
    <row r="22" spans="1:28">
      <c r="A22" s="22">
        <v>1000</v>
      </c>
      <c r="B22" s="23">
        <v>6794.9387755102043</v>
      </c>
      <c r="C22" s="23">
        <v>1360.408163265306</v>
      </c>
      <c r="D22" s="23">
        <v>8155.3469387755104</v>
      </c>
      <c r="E22" s="23">
        <v>68.38</v>
      </c>
      <c r="F22" s="23">
        <v>8225.7346938775518</v>
      </c>
    </row>
    <row r="23" spans="1:28">
      <c r="A23" s="22">
        <v>5000</v>
      </c>
      <c r="B23" s="23">
        <v>31237.411764705881</v>
      </c>
      <c r="C23" s="23">
        <v>2116.1224489795918</v>
      </c>
      <c r="D23" s="23">
        <v>33350.795918367345</v>
      </c>
      <c r="E23" s="23">
        <v>70.255813953488371</v>
      </c>
      <c r="F23" s="23">
        <v>33419.306122448979</v>
      </c>
    </row>
    <row r="24" spans="1:28">
      <c r="A24" s="22">
        <v>10000</v>
      </c>
      <c r="B24" s="23">
        <v>61777.204081632655</v>
      </c>
      <c r="C24" s="23">
        <v>2675.8695652173915</v>
      </c>
      <c r="D24" s="23">
        <v>64441.956521739128</v>
      </c>
      <c r="E24" s="23">
        <v>62.145833333333336</v>
      </c>
      <c r="F24" s="23">
        <v>64506.782608695656</v>
      </c>
    </row>
    <row r="27" spans="1:28">
      <c r="A27" s="18" t="s">
        <v>88</v>
      </c>
    </row>
    <row r="28" spans="1:28">
      <c r="A28" s="18" t="s">
        <v>89</v>
      </c>
    </row>
    <row r="30" spans="1:28" s="3" customFormat="1">
      <c r="A30" s="3" t="s">
        <v>74</v>
      </c>
    </row>
    <row r="31" spans="1:28" s="3" customFormat="1">
      <c r="A31" s="3" t="s">
        <v>75</v>
      </c>
      <c r="E31" s="3" t="s">
        <v>78</v>
      </c>
      <c r="I31" s="3" t="s">
        <v>79</v>
      </c>
      <c r="M31" s="3" t="s">
        <v>80</v>
      </c>
      <c r="Q31" s="3" t="s">
        <v>81</v>
      </c>
      <c r="U31" s="3" t="s">
        <v>82</v>
      </c>
      <c r="Y31" s="3" t="s">
        <v>83</v>
      </c>
    </row>
    <row r="32" spans="1:28" s="3" customFormat="1">
      <c r="A32" s="3" t="s">
        <v>76</v>
      </c>
      <c r="B32" s="3" t="s">
        <v>86</v>
      </c>
      <c r="C32" s="3" t="s">
        <v>77</v>
      </c>
      <c r="D32" s="3" t="s">
        <v>87</v>
      </c>
      <c r="E32" s="3" t="s">
        <v>76</v>
      </c>
      <c r="F32" s="3" t="s">
        <v>86</v>
      </c>
      <c r="G32" s="3" t="s">
        <v>77</v>
      </c>
      <c r="H32" s="3" t="s">
        <v>87</v>
      </c>
      <c r="I32" s="3" t="s">
        <v>76</v>
      </c>
      <c r="J32" s="3" t="s">
        <v>86</v>
      </c>
      <c r="K32" s="3" t="s">
        <v>77</v>
      </c>
      <c r="L32" s="3" t="s">
        <v>87</v>
      </c>
      <c r="M32" s="3" t="s">
        <v>76</v>
      </c>
      <c r="N32" s="3" t="s">
        <v>86</v>
      </c>
      <c r="O32" s="3" t="s">
        <v>77</v>
      </c>
      <c r="P32" s="3" t="s">
        <v>87</v>
      </c>
      <c r="Q32" s="3" t="s">
        <v>76</v>
      </c>
      <c r="R32" s="3" t="s">
        <v>86</v>
      </c>
      <c r="S32" s="3" t="s">
        <v>77</v>
      </c>
      <c r="T32" s="3" t="s">
        <v>87</v>
      </c>
      <c r="U32" s="3" t="s">
        <v>76</v>
      </c>
      <c r="V32" s="3" t="s">
        <v>86</v>
      </c>
      <c r="W32" s="3" t="s">
        <v>77</v>
      </c>
      <c r="X32" s="3" t="s">
        <v>87</v>
      </c>
      <c r="Y32" s="3" t="s">
        <v>76</v>
      </c>
      <c r="Z32" s="3" t="s">
        <v>86</v>
      </c>
      <c r="AA32" s="3" t="s">
        <v>77</v>
      </c>
      <c r="AB32" s="3" t="s">
        <v>87</v>
      </c>
    </row>
    <row r="33" spans="1:28">
      <c r="A33">
        <v>937</v>
      </c>
      <c r="B33">
        <f t="shared" ref="B33:B50" si="0">C33-A33</f>
        <v>844</v>
      </c>
      <c r="C33">
        <v>1781</v>
      </c>
      <c r="D33">
        <v>1844</v>
      </c>
      <c r="E33">
        <v>1141</v>
      </c>
      <c r="F33">
        <f>G33-E33</f>
        <v>890</v>
      </c>
      <c r="G33">
        <v>2031</v>
      </c>
      <c r="H33">
        <v>2094</v>
      </c>
      <c r="I33">
        <v>2797</v>
      </c>
      <c r="J33">
        <f>K33-I33</f>
        <v>813</v>
      </c>
      <c r="K33">
        <v>3610</v>
      </c>
      <c r="L33">
        <v>3656</v>
      </c>
      <c r="M33">
        <v>5687</v>
      </c>
      <c r="N33">
        <f>O33-M33</f>
        <v>1079</v>
      </c>
      <c r="O33">
        <v>6766</v>
      </c>
      <c r="P33">
        <v>6859</v>
      </c>
      <c r="Q33">
        <v>20296</v>
      </c>
      <c r="R33">
        <f>S33-Q33</f>
        <v>1782</v>
      </c>
      <c r="S33">
        <v>22078</v>
      </c>
      <c r="T33">
        <v>22110</v>
      </c>
      <c r="U33">
        <v>45031</v>
      </c>
      <c r="V33">
        <f>W33-U33</f>
        <v>2516</v>
      </c>
      <c r="W33">
        <v>47547</v>
      </c>
      <c r="X33">
        <v>47594</v>
      </c>
      <c r="Y33">
        <v>247078</v>
      </c>
      <c r="Z33">
        <f t="shared" ref="Z33:Z47" si="1">AA33-Y33</f>
        <v>15016</v>
      </c>
      <c r="AA33">
        <v>262094</v>
      </c>
      <c r="AB33">
        <v>262234</v>
      </c>
    </row>
    <row r="34" spans="1:28">
      <c r="A34">
        <v>781</v>
      </c>
      <c r="B34">
        <f t="shared" si="0"/>
        <v>750</v>
      </c>
      <c r="C34">
        <v>1531</v>
      </c>
      <c r="D34">
        <v>1625</v>
      </c>
      <c r="E34">
        <v>1109</v>
      </c>
      <c r="F34">
        <f t="shared" ref="F34:F35" si="2">G34-E34</f>
        <v>782</v>
      </c>
      <c r="G34">
        <v>1891</v>
      </c>
      <c r="H34">
        <v>1938</v>
      </c>
      <c r="I34">
        <v>2656</v>
      </c>
      <c r="J34">
        <f t="shared" ref="J34:J35" si="3">K34-I34</f>
        <v>922</v>
      </c>
      <c r="K34">
        <v>3578</v>
      </c>
      <c r="L34">
        <v>3609</v>
      </c>
      <c r="M34">
        <v>5719</v>
      </c>
      <c r="N34">
        <f t="shared" ref="N34:N40" si="4">O34-M34</f>
        <v>1078</v>
      </c>
      <c r="O34">
        <v>6797</v>
      </c>
      <c r="P34">
        <v>6843</v>
      </c>
      <c r="Q34">
        <v>20359</v>
      </c>
      <c r="R34">
        <f t="shared" ref="R34:R53" si="5">S34-Q34</f>
        <v>1735</v>
      </c>
      <c r="S34">
        <v>22094</v>
      </c>
      <c r="T34">
        <v>22140</v>
      </c>
      <c r="U34">
        <v>45032</v>
      </c>
      <c r="V34">
        <f t="shared" ref="V34:V52" si="6">W34-U34</f>
        <v>2390</v>
      </c>
      <c r="W34">
        <v>47422</v>
      </c>
      <c r="X34">
        <v>47484</v>
      </c>
      <c r="Y34">
        <v>246703</v>
      </c>
      <c r="Z34">
        <f t="shared" si="1"/>
        <v>8703</v>
      </c>
      <c r="AA34">
        <v>255406</v>
      </c>
      <c r="AB34">
        <v>255516</v>
      </c>
    </row>
    <row r="35" spans="1:28">
      <c r="A35">
        <v>782</v>
      </c>
      <c r="B35">
        <f t="shared" si="0"/>
        <v>812</v>
      </c>
      <c r="C35">
        <v>1594</v>
      </c>
      <c r="D35">
        <v>1640</v>
      </c>
      <c r="E35">
        <v>1109</v>
      </c>
      <c r="F35">
        <f t="shared" si="2"/>
        <v>735</v>
      </c>
      <c r="G35">
        <v>1844</v>
      </c>
      <c r="H35">
        <v>1875</v>
      </c>
      <c r="I35">
        <v>2515</v>
      </c>
      <c r="J35">
        <f t="shared" si="3"/>
        <v>875</v>
      </c>
      <c r="K35">
        <v>3390</v>
      </c>
      <c r="L35">
        <v>3422</v>
      </c>
      <c r="M35">
        <v>5922</v>
      </c>
      <c r="N35">
        <f t="shared" si="4"/>
        <v>1093</v>
      </c>
      <c r="O35">
        <v>7015</v>
      </c>
      <c r="P35">
        <v>7125</v>
      </c>
      <c r="Q35">
        <v>20422</v>
      </c>
      <c r="R35">
        <f t="shared" si="5"/>
        <v>1672</v>
      </c>
      <c r="S35">
        <v>22094</v>
      </c>
      <c r="T35">
        <v>22156</v>
      </c>
      <c r="U35">
        <v>45188</v>
      </c>
      <c r="V35">
        <f t="shared" si="6"/>
        <v>2578</v>
      </c>
      <c r="W35">
        <v>47766</v>
      </c>
      <c r="X35">
        <v>47812</v>
      </c>
      <c r="Y35">
        <v>247156</v>
      </c>
      <c r="Z35">
        <f t="shared" si="1"/>
        <v>8344</v>
      </c>
      <c r="AA35">
        <v>255500</v>
      </c>
      <c r="AB35">
        <v>255687</v>
      </c>
    </row>
    <row r="36" spans="1:28">
      <c r="A36">
        <v>875</v>
      </c>
      <c r="B36">
        <f t="shared" si="0"/>
        <v>844</v>
      </c>
      <c r="C36">
        <v>1719</v>
      </c>
      <c r="D36">
        <v>1765</v>
      </c>
      <c r="E36">
        <v>1172</v>
      </c>
      <c r="F36">
        <f t="shared" ref="F36:F52" si="7">G36-E36</f>
        <v>734</v>
      </c>
      <c r="G36">
        <v>1906</v>
      </c>
      <c r="H36">
        <v>1953</v>
      </c>
      <c r="I36">
        <v>2625</v>
      </c>
      <c r="J36">
        <f t="shared" ref="J36:J51" si="8">K36-I36</f>
        <v>953</v>
      </c>
      <c r="K36">
        <v>3578</v>
      </c>
      <c r="L36">
        <v>3734</v>
      </c>
      <c r="M36">
        <v>5671</v>
      </c>
      <c r="N36">
        <f t="shared" si="4"/>
        <v>1250</v>
      </c>
      <c r="O36">
        <v>6921</v>
      </c>
      <c r="P36">
        <v>6953</v>
      </c>
      <c r="Q36">
        <v>20204</v>
      </c>
      <c r="R36">
        <f t="shared" si="5"/>
        <v>1593</v>
      </c>
      <c r="S36">
        <v>21797</v>
      </c>
      <c r="T36">
        <v>21829</v>
      </c>
      <c r="U36">
        <v>45094</v>
      </c>
      <c r="V36">
        <f t="shared" si="6"/>
        <v>2484</v>
      </c>
      <c r="W36">
        <v>47578</v>
      </c>
      <c r="X36">
        <v>47657</v>
      </c>
      <c r="Y36">
        <v>247078</v>
      </c>
      <c r="Z36">
        <f t="shared" si="1"/>
        <v>8781</v>
      </c>
      <c r="AA36">
        <v>255859</v>
      </c>
      <c r="AB36">
        <v>255953</v>
      </c>
    </row>
    <row r="37" spans="1:28">
      <c r="A37">
        <v>703</v>
      </c>
      <c r="B37">
        <f t="shared" si="0"/>
        <v>813</v>
      </c>
      <c r="C37">
        <v>1516</v>
      </c>
      <c r="D37">
        <v>1609</v>
      </c>
      <c r="E37">
        <v>1125</v>
      </c>
      <c r="F37">
        <f t="shared" si="7"/>
        <v>797</v>
      </c>
      <c r="G37">
        <v>1922</v>
      </c>
      <c r="H37">
        <v>1953</v>
      </c>
      <c r="I37">
        <v>2641</v>
      </c>
      <c r="J37">
        <f t="shared" si="8"/>
        <v>797</v>
      </c>
      <c r="K37">
        <v>3438</v>
      </c>
      <c r="L37">
        <v>3484</v>
      </c>
      <c r="M37">
        <v>5656</v>
      </c>
      <c r="N37">
        <f t="shared" si="4"/>
        <v>1172</v>
      </c>
      <c r="O37">
        <v>6828</v>
      </c>
      <c r="P37">
        <v>6875</v>
      </c>
      <c r="Q37">
        <v>20344</v>
      </c>
      <c r="R37">
        <f t="shared" si="5"/>
        <v>1797</v>
      </c>
      <c r="S37">
        <v>22141</v>
      </c>
      <c r="T37">
        <v>22187</v>
      </c>
      <c r="U37">
        <v>45328</v>
      </c>
      <c r="V37">
        <f t="shared" si="6"/>
        <v>2359</v>
      </c>
      <c r="W37">
        <v>47687</v>
      </c>
      <c r="X37">
        <v>47750</v>
      </c>
      <c r="Y37">
        <v>247375</v>
      </c>
      <c r="Z37">
        <f t="shared" si="1"/>
        <v>8454</v>
      </c>
      <c r="AA37">
        <v>255829</v>
      </c>
      <c r="AB37">
        <v>255922</v>
      </c>
    </row>
    <row r="38" spans="1:28">
      <c r="A38">
        <v>844</v>
      </c>
      <c r="B38">
        <f t="shared" si="0"/>
        <v>937</v>
      </c>
      <c r="C38">
        <v>1781</v>
      </c>
      <c r="D38">
        <v>1828</v>
      </c>
      <c r="E38">
        <v>1156</v>
      </c>
      <c r="F38">
        <f t="shared" si="7"/>
        <v>859</v>
      </c>
      <c r="G38">
        <v>2015</v>
      </c>
      <c r="H38">
        <v>2031</v>
      </c>
      <c r="I38">
        <v>2703</v>
      </c>
      <c r="J38">
        <f t="shared" si="8"/>
        <v>1031</v>
      </c>
      <c r="K38">
        <v>3734</v>
      </c>
      <c r="L38">
        <v>3782</v>
      </c>
      <c r="M38">
        <v>5797</v>
      </c>
      <c r="N38">
        <f t="shared" si="4"/>
        <v>1078</v>
      </c>
      <c r="O38">
        <v>6875</v>
      </c>
      <c r="P38">
        <v>6907</v>
      </c>
      <c r="Q38">
        <v>20297</v>
      </c>
      <c r="R38">
        <f t="shared" si="5"/>
        <v>1750</v>
      </c>
      <c r="S38">
        <v>22047</v>
      </c>
      <c r="T38">
        <v>22094</v>
      </c>
      <c r="U38">
        <v>45125</v>
      </c>
      <c r="V38">
        <f t="shared" si="6"/>
        <v>2484</v>
      </c>
      <c r="W38">
        <v>47609</v>
      </c>
      <c r="X38">
        <v>47656</v>
      </c>
      <c r="Y38">
        <v>247062</v>
      </c>
      <c r="Z38">
        <f t="shared" si="1"/>
        <v>9501</v>
      </c>
      <c r="AA38">
        <v>256563</v>
      </c>
      <c r="AB38">
        <v>256860</v>
      </c>
    </row>
    <row r="39" spans="1:28">
      <c r="A39">
        <v>734</v>
      </c>
      <c r="B39">
        <f t="shared" si="0"/>
        <v>1188</v>
      </c>
      <c r="C39">
        <v>1922</v>
      </c>
      <c r="D39">
        <v>2172</v>
      </c>
      <c r="E39">
        <v>1547</v>
      </c>
      <c r="F39">
        <f t="shared" si="7"/>
        <v>781</v>
      </c>
      <c r="G39">
        <v>2328</v>
      </c>
      <c r="H39">
        <v>2375</v>
      </c>
      <c r="I39">
        <v>2594</v>
      </c>
      <c r="J39">
        <f t="shared" si="8"/>
        <v>890</v>
      </c>
      <c r="K39">
        <v>3484</v>
      </c>
      <c r="L39">
        <v>3531</v>
      </c>
      <c r="M39">
        <v>5797</v>
      </c>
      <c r="N39">
        <f t="shared" si="4"/>
        <v>1046</v>
      </c>
      <c r="O39">
        <v>6843</v>
      </c>
      <c r="P39">
        <v>6875</v>
      </c>
      <c r="Q39">
        <v>20562</v>
      </c>
      <c r="R39">
        <f t="shared" si="5"/>
        <v>1735</v>
      </c>
      <c r="S39">
        <v>22297</v>
      </c>
      <c r="T39">
        <v>22328</v>
      </c>
      <c r="U39">
        <v>44922</v>
      </c>
      <c r="V39">
        <f t="shared" si="6"/>
        <v>2500</v>
      </c>
      <c r="W39">
        <v>47422</v>
      </c>
      <c r="X39">
        <v>47500</v>
      </c>
      <c r="Y39">
        <v>247438</v>
      </c>
      <c r="Z39">
        <f t="shared" si="1"/>
        <v>22531</v>
      </c>
      <c r="AA39">
        <v>269969</v>
      </c>
      <c r="AB39">
        <v>270296</v>
      </c>
    </row>
    <row r="40" spans="1:28">
      <c r="A40">
        <v>843</v>
      </c>
      <c r="B40">
        <f t="shared" si="0"/>
        <v>1048</v>
      </c>
      <c r="C40">
        <v>1891</v>
      </c>
      <c r="D40">
        <v>1984</v>
      </c>
      <c r="E40">
        <v>1109</v>
      </c>
      <c r="F40">
        <f t="shared" si="7"/>
        <v>875</v>
      </c>
      <c r="G40">
        <v>1984</v>
      </c>
      <c r="H40">
        <v>2016</v>
      </c>
      <c r="I40">
        <v>2766</v>
      </c>
      <c r="J40">
        <f t="shared" si="8"/>
        <v>1000</v>
      </c>
      <c r="K40">
        <v>3766</v>
      </c>
      <c r="L40">
        <v>3875</v>
      </c>
      <c r="M40">
        <v>5953</v>
      </c>
      <c r="N40">
        <f t="shared" si="4"/>
        <v>1047</v>
      </c>
      <c r="O40">
        <v>7000</v>
      </c>
      <c r="P40">
        <v>7063</v>
      </c>
      <c r="Q40">
        <v>20500</v>
      </c>
      <c r="R40">
        <f t="shared" si="5"/>
        <v>1672</v>
      </c>
      <c r="S40">
        <v>22172</v>
      </c>
      <c r="T40">
        <v>22234</v>
      </c>
      <c r="U40">
        <v>45063</v>
      </c>
      <c r="V40">
        <f t="shared" si="6"/>
        <v>2422</v>
      </c>
      <c r="W40">
        <v>47485</v>
      </c>
      <c r="X40">
        <v>47562</v>
      </c>
      <c r="Y40">
        <v>247250</v>
      </c>
      <c r="Z40">
        <f t="shared" si="1"/>
        <v>8359</v>
      </c>
      <c r="AA40">
        <v>255609</v>
      </c>
      <c r="AB40">
        <v>255734</v>
      </c>
    </row>
    <row r="41" spans="1:28">
      <c r="A41">
        <v>641</v>
      </c>
      <c r="B41">
        <f t="shared" si="0"/>
        <v>859</v>
      </c>
      <c r="C41">
        <v>1500</v>
      </c>
      <c r="D41">
        <v>1672</v>
      </c>
      <c r="E41">
        <v>1141</v>
      </c>
      <c r="F41">
        <f t="shared" si="7"/>
        <v>796</v>
      </c>
      <c r="G41">
        <v>1937</v>
      </c>
      <c r="H41">
        <v>1985</v>
      </c>
      <c r="I41">
        <v>2594</v>
      </c>
      <c r="J41">
        <f t="shared" si="8"/>
        <v>906</v>
      </c>
      <c r="K41">
        <v>3500</v>
      </c>
      <c r="L41">
        <v>3532</v>
      </c>
      <c r="M41">
        <v>5750</v>
      </c>
      <c r="N41">
        <f t="shared" ref="N41:N51" si="9">O41-M41</f>
        <v>1047</v>
      </c>
      <c r="O41">
        <v>6797</v>
      </c>
      <c r="P41">
        <v>6844</v>
      </c>
      <c r="Q41">
        <v>20297</v>
      </c>
      <c r="R41">
        <f t="shared" si="5"/>
        <v>1609</v>
      </c>
      <c r="S41">
        <v>21906</v>
      </c>
      <c r="T41">
        <v>21953</v>
      </c>
      <c r="U41">
        <v>45141</v>
      </c>
      <c r="V41">
        <f t="shared" si="6"/>
        <v>2421</v>
      </c>
      <c r="W41">
        <v>47562</v>
      </c>
      <c r="X41">
        <v>47610</v>
      </c>
      <c r="Y41">
        <v>247203</v>
      </c>
      <c r="Z41">
        <f t="shared" si="1"/>
        <v>8890</v>
      </c>
      <c r="AA41">
        <v>256093</v>
      </c>
      <c r="AB41">
        <v>256235</v>
      </c>
    </row>
    <row r="42" spans="1:28">
      <c r="A42">
        <v>797</v>
      </c>
      <c r="B42">
        <f t="shared" si="0"/>
        <v>875</v>
      </c>
      <c r="C42">
        <v>1672</v>
      </c>
      <c r="D42">
        <v>1797</v>
      </c>
      <c r="E42">
        <v>1157</v>
      </c>
      <c r="F42">
        <f t="shared" si="7"/>
        <v>1109</v>
      </c>
      <c r="G42">
        <v>2266</v>
      </c>
      <c r="H42">
        <v>2312</v>
      </c>
      <c r="I42">
        <v>2735</v>
      </c>
      <c r="J42">
        <f t="shared" si="8"/>
        <v>1156</v>
      </c>
      <c r="K42">
        <v>3891</v>
      </c>
      <c r="L42">
        <v>3968</v>
      </c>
      <c r="M42">
        <v>5719</v>
      </c>
      <c r="N42">
        <f t="shared" si="9"/>
        <v>1109</v>
      </c>
      <c r="O42">
        <v>6828</v>
      </c>
      <c r="P42">
        <v>6859</v>
      </c>
      <c r="Q42">
        <v>20297</v>
      </c>
      <c r="R42">
        <f t="shared" si="5"/>
        <v>1687</v>
      </c>
      <c r="S42">
        <v>21984</v>
      </c>
      <c r="T42">
        <v>22016</v>
      </c>
      <c r="U42">
        <v>45218</v>
      </c>
      <c r="V42">
        <f t="shared" si="6"/>
        <v>2501</v>
      </c>
      <c r="W42">
        <v>47719</v>
      </c>
      <c r="X42">
        <v>47781</v>
      </c>
      <c r="Y42">
        <v>247640</v>
      </c>
      <c r="Z42">
        <f t="shared" si="1"/>
        <v>9188</v>
      </c>
      <c r="AA42">
        <v>256828</v>
      </c>
      <c r="AB42">
        <v>256968</v>
      </c>
    </row>
    <row r="43" spans="1:28">
      <c r="A43">
        <v>703</v>
      </c>
      <c r="B43">
        <f t="shared" si="0"/>
        <v>829</v>
      </c>
      <c r="C43">
        <v>1532</v>
      </c>
      <c r="D43">
        <v>1609</v>
      </c>
      <c r="E43">
        <v>1125</v>
      </c>
      <c r="F43">
        <f t="shared" si="7"/>
        <v>781</v>
      </c>
      <c r="G43">
        <v>1906</v>
      </c>
      <c r="H43">
        <v>1938</v>
      </c>
      <c r="I43">
        <v>2656</v>
      </c>
      <c r="J43">
        <f t="shared" si="8"/>
        <v>1391</v>
      </c>
      <c r="K43">
        <v>4047</v>
      </c>
      <c r="L43">
        <v>4063</v>
      </c>
      <c r="M43">
        <v>5828</v>
      </c>
      <c r="N43">
        <f t="shared" si="9"/>
        <v>1453</v>
      </c>
      <c r="O43">
        <v>7281</v>
      </c>
      <c r="P43">
        <v>7328</v>
      </c>
      <c r="Q43">
        <v>20297</v>
      </c>
      <c r="R43">
        <f t="shared" si="5"/>
        <v>2297</v>
      </c>
      <c r="S43">
        <v>22594</v>
      </c>
      <c r="T43">
        <v>22672</v>
      </c>
      <c r="U43">
        <v>45000</v>
      </c>
      <c r="V43">
        <f t="shared" si="6"/>
        <v>2734</v>
      </c>
      <c r="W43">
        <v>47734</v>
      </c>
      <c r="X43">
        <v>47796</v>
      </c>
      <c r="Y43">
        <v>247203</v>
      </c>
      <c r="Z43">
        <f t="shared" si="1"/>
        <v>8188</v>
      </c>
      <c r="AA43">
        <v>255391</v>
      </c>
      <c r="AB43">
        <v>255579</v>
      </c>
    </row>
    <row r="44" spans="1:28">
      <c r="A44">
        <v>875</v>
      </c>
      <c r="B44">
        <f t="shared" si="0"/>
        <v>843</v>
      </c>
      <c r="C44">
        <v>1718</v>
      </c>
      <c r="D44">
        <v>1813</v>
      </c>
      <c r="E44">
        <v>1203</v>
      </c>
      <c r="F44">
        <f t="shared" si="7"/>
        <v>797</v>
      </c>
      <c r="G44">
        <v>2000</v>
      </c>
      <c r="H44">
        <v>2031</v>
      </c>
      <c r="I44">
        <v>2781</v>
      </c>
      <c r="J44">
        <f t="shared" si="8"/>
        <v>1000</v>
      </c>
      <c r="K44">
        <v>3781</v>
      </c>
      <c r="L44">
        <v>3813</v>
      </c>
      <c r="M44">
        <v>5734</v>
      </c>
      <c r="N44">
        <f t="shared" si="9"/>
        <v>984</v>
      </c>
      <c r="O44">
        <v>6718</v>
      </c>
      <c r="P44">
        <v>6781</v>
      </c>
      <c r="Q44">
        <v>20453</v>
      </c>
      <c r="R44">
        <f t="shared" si="5"/>
        <v>1797</v>
      </c>
      <c r="S44">
        <v>22250</v>
      </c>
      <c r="T44">
        <v>22297</v>
      </c>
      <c r="U44">
        <v>45141</v>
      </c>
      <c r="V44">
        <f t="shared" si="6"/>
        <v>2406</v>
      </c>
      <c r="W44">
        <v>47547</v>
      </c>
      <c r="X44">
        <v>47641</v>
      </c>
      <c r="Y44">
        <v>247750</v>
      </c>
      <c r="Z44">
        <f t="shared" si="1"/>
        <v>16234</v>
      </c>
      <c r="AA44">
        <v>263984</v>
      </c>
      <c r="AB44">
        <v>264172</v>
      </c>
    </row>
    <row r="45" spans="1:28">
      <c r="A45">
        <v>797</v>
      </c>
      <c r="B45">
        <f t="shared" si="0"/>
        <v>765</v>
      </c>
      <c r="C45">
        <v>1562</v>
      </c>
      <c r="D45">
        <v>1594</v>
      </c>
      <c r="E45">
        <v>1156</v>
      </c>
      <c r="F45">
        <f t="shared" si="7"/>
        <v>891</v>
      </c>
      <c r="G45">
        <v>2047</v>
      </c>
      <c r="H45">
        <v>2078</v>
      </c>
      <c r="I45">
        <v>2625</v>
      </c>
      <c r="J45">
        <f t="shared" si="8"/>
        <v>875</v>
      </c>
      <c r="K45">
        <v>3500</v>
      </c>
      <c r="L45">
        <v>3547</v>
      </c>
      <c r="M45">
        <v>5859</v>
      </c>
      <c r="N45">
        <f t="shared" si="9"/>
        <v>1187</v>
      </c>
      <c r="O45">
        <v>7046</v>
      </c>
      <c r="P45">
        <v>7094</v>
      </c>
      <c r="Q45">
        <v>20391</v>
      </c>
      <c r="R45">
        <f t="shared" si="5"/>
        <v>1624</v>
      </c>
      <c r="S45">
        <v>22015</v>
      </c>
      <c r="T45">
        <v>22125</v>
      </c>
      <c r="U45">
        <v>45016</v>
      </c>
      <c r="V45">
        <f t="shared" si="6"/>
        <v>2515</v>
      </c>
      <c r="W45">
        <v>47531</v>
      </c>
      <c r="X45">
        <v>47594</v>
      </c>
      <c r="Y45">
        <v>247938</v>
      </c>
      <c r="Z45">
        <f t="shared" si="1"/>
        <v>13921</v>
      </c>
      <c r="AA45">
        <v>261859</v>
      </c>
      <c r="AB45">
        <v>262141</v>
      </c>
    </row>
    <row r="46" spans="1:28">
      <c r="A46">
        <v>609</v>
      </c>
      <c r="B46">
        <f t="shared" si="0"/>
        <v>922</v>
      </c>
      <c r="C46">
        <v>1531</v>
      </c>
      <c r="D46">
        <v>1578</v>
      </c>
      <c r="E46">
        <v>1110</v>
      </c>
      <c r="F46">
        <f t="shared" si="7"/>
        <v>843</v>
      </c>
      <c r="G46">
        <v>1953</v>
      </c>
      <c r="H46">
        <v>1985</v>
      </c>
      <c r="I46">
        <v>2562</v>
      </c>
      <c r="J46">
        <f t="shared" si="8"/>
        <v>907</v>
      </c>
      <c r="K46">
        <v>3469</v>
      </c>
      <c r="L46">
        <v>3516</v>
      </c>
      <c r="M46">
        <v>5640</v>
      </c>
      <c r="N46">
        <f t="shared" si="9"/>
        <v>1063</v>
      </c>
      <c r="O46">
        <v>6703</v>
      </c>
      <c r="P46">
        <v>6734</v>
      </c>
      <c r="Q46">
        <v>20547</v>
      </c>
      <c r="R46">
        <f t="shared" si="5"/>
        <v>1625</v>
      </c>
      <c r="S46">
        <v>22172</v>
      </c>
      <c r="T46">
        <v>22219</v>
      </c>
      <c r="U46">
        <v>45093</v>
      </c>
      <c r="V46">
        <f t="shared" si="6"/>
        <v>2469</v>
      </c>
      <c r="W46">
        <v>47562</v>
      </c>
      <c r="X46">
        <v>47641</v>
      </c>
      <c r="Y46">
        <v>247531</v>
      </c>
      <c r="Z46">
        <f t="shared" si="1"/>
        <v>23219</v>
      </c>
      <c r="AA46">
        <v>270750</v>
      </c>
      <c r="AB46">
        <v>271000</v>
      </c>
    </row>
    <row r="47" spans="1:28">
      <c r="A47">
        <v>656</v>
      </c>
      <c r="B47">
        <f t="shared" si="0"/>
        <v>829</v>
      </c>
      <c r="C47">
        <v>1485</v>
      </c>
      <c r="D47">
        <v>1531</v>
      </c>
      <c r="E47">
        <v>1140</v>
      </c>
      <c r="F47">
        <f t="shared" si="7"/>
        <v>860</v>
      </c>
      <c r="G47">
        <v>2000</v>
      </c>
      <c r="H47">
        <v>2031</v>
      </c>
      <c r="I47">
        <v>2500</v>
      </c>
      <c r="J47">
        <f t="shared" si="8"/>
        <v>844</v>
      </c>
      <c r="K47">
        <v>3344</v>
      </c>
      <c r="L47">
        <v>3359</v>
      </c>
      <c r="M47">
        <v>5640</v>
      </c>
      <c r="N47">
        <f t="shared" si="9"/>
        <v>1172</v>
      </c>
      <c r="O47">
        <v>6812</v>
      </c>
      <c r="P47">
        <v>6891</v>
      </c>
      <c r="Q47">
        <v>20281</v>
      </c>
      <c r="R47">
        <f t="shared" si="5"/>
        <v>1703</v>
      </c>
      <c r="S47">
        <v>21984</v>
      </c>
      <c r="T47">
        <v>22031</v>
      </c>
      <c r="U47">
        <v>45000</v>
      </c>
      <c r="V47">
        <f t="shared" si="6"/>
        <v>2531</v>
      </c>
      <c r="W47">
        <v>47531</v>
      </c>
      <c r="X47">
        <v>47578</v>
      </c>
      <c r="Y47">
        <v>247422</v>
      </c>
      <c r="Z47">
        <f t="shared" si="1"/>
        <v>8265</v>
      </c>
      <c r="AA47">
        <v>255687</v>
      </c>
      <c r="AB47">
        <v>255828</v>
      </c>
    </row>
    <row r="48" spans="1:28">
      <c r="A48">
        <v>829</v>
      </c>
      <c r="B48">
        <f t="shared" si="0"/>
        <v>843</v>
      </c>
      <c r="C48">
        <v>1672</v>
      </c>
      <c r="D48">
        <v>1703</v>
      </c>
      <c r="E48">
        <v>1110</v>
      </c>
      <c r="F48">
        <f t="shared" si="7"/>
        <v>733</v>
      </c>
      <c r="G48">
        <v>1843</v>
      </c>
      <c r="H48">
        <v>1938</v>
      </c>
      <c r="I48">
        <v>2578</v>
      </c>
      <c r="J48">
        <f t="shared" si="8"/>
        <v>875</v>
      </c>
      <c r="K48">
        <v>3453</v>
      </c>
      <c r="L48">
        <v>3532</v>
      </c>
      <c r="M48">
        <v>5812</v>
      </c>
      <c r="N48">
        <f t="shared" si="9"/>
        <v>1063</v>
      </c>
      <c r="O48">
        <v>6875</v>
      </c>
      <c r="P48">
        <v>6969</v>
      </c>
      <c r="Q48">
        <v>20421</v>
      </c>
      <c r="R48">
        <f t="shared" si="5"/>
        <v>1688</v>
      </c>
      <c r="S48">
        <v>22109</v>
      </c>
      <c r="T48">
        <v>22141</v>
      </c>
      <c r="U48">
        <v>44922</v>
      </c>
      <c r="V48">
        <f t="shared" si="6"/>
        <v>2437</v>
      </c>
      <c r="W48">
        <v>47359</v>
      </c>
      <c r="X48">
        <v>47422</v>
      </c>
    </row>
    <row r="49" spans="1:28">
      <c r="A49">
        <v>656</v>
      </c>
      <c r="B49">
        <f t="shared" si="0"/>
        <v>813</v>
      </c>
      <c r="C49">
        <v>1469</v>
      </c>
      <c r="D49">
        <v>1563</v>
      </c>
      <c r="E49">
        <v>1125</v>
      </c>
      <c r="F49">
        <f t="shared" si="7"/>
        <v>843</v>
      </c>
      <c r="G49">
        <v>1968</v>
      </c>
      <c r="H49">
        <v>2000</v>
      </c>
      <c r="I49">
        <v>2766</v>
      </c>
      <c r="J49">
        <f t="shared" si="8"/>
        <v>953</v>
      </c>
      <c r="K49">
        <v>3719</v>
      </c>
      <c r="L49">
        <v>3750</v>
      </c>
      <c r="M49">
        <v>5703</v>
      </c>
      <c r="N49">
        <f t="shared" si="9"/>
        <v>1656</v>
      </c>
      <c r="O49">
        <v>7359</v>
      </c>
      <c r="P49">
        <v>7422</v>
      </c>
      <c r="Q49">
        <v>20281</v>
      </c>
      <c r="R49">
        <f t="shared" si="5"/>
        <v>1672</v>
      </c>
      <c r="S49">
        <v>21953</v>
      </c>
      <c r="T49">
        <v>22000</v>
      </c>
      <c r="U49">
        <v>45031</v>
      </c>
      <c r="V49">
        <f t="shared" si="6"/>
        <v>2531</v>
      </c>
      <c r="W49">
        <v>47562</v>
      </c>
      <c r="X49">
        <v>47609</v>
      </c>
    </row>
    <row r="50" spans="1:28">
      <c r="A50">
        <v>797</v>
      </c>
      <c r="B50">
        <f t="shared" si="0"/>
        <v>906</v>
      </c>
      <c r="C50">
        <v>1703</v>
      </c>
      <c r="D50">
        <v>1782</v>
      </c>
      <c r="E50">
        <v>1266</v>
      </c>
      <c r="F50">
        <f t="shared" si="7"/>
        <v>828</v>
      </c>
      <c r="G50">
        <v>2094</v>
      </c>
      <c r="H50">
        <v>2141</v>
      </c>
      <c r="I50">
        <v>2781</v>
      </c>
      <c r="J50">
        <f t="shared" si="8"/>
        <v>906</v>
      </c>
      <c r="K50">
        <v>3687</v>
      </c>
      <c r="L50">
        <v>3719</v>
      </c>
      <c r="M50">
        <v>5609</v>
      </c>
      <c r="N50">
        <f t="shared" si="9"/>
        <v>1095</v>
      </c>
      <c r="O50">
        <v>6704</v>
      </c>
      <c r="P50">
        <v>6734</v>
      </c>
      <c r="Q50">
        <v>20234</v>
      </c>
      <c r="R50">
        <f t="shared" si="5"/>
        <v>1641</v>
      </c>
      <c r="S50">
        <v>21875</v>
      </c>
      <c r="T50">
        <v>21922</v>
      </c>
      <c r="U50">
        <v>45125</v>
      </c>
      <c r="V50">
        <f t="shared" si="6"/>
        <v>2453</v>
      </c>
      <c r="W50">
        <v>47578</v>
      </c>
      <c r="X50">
        <v>47672</v>
      </c>
    </row>
    <row r="51" spans="1:28">
      <c r="E51">
        <v>1125</v>
      </c>
      <c r="F51">
        <f t="shared" si="7"/>
        <v>828</v>
      </c>
      <c r="G51">
        <v>1953</v>
      </c>
      <c r="H51">
        <v>1984</v>
      </c>
      <c r="I51">
        <v>2750</v>
      </c>
      <c r="J51">
        <f t="shared" si="8"/>
        <v>1110</v>
      </c>
      <c r="K51">
        <v>3860</v>
      </c>
      <c r="L51">
        <v>3890</v>
      </c>
      <c r="M51">
        <v>5750</v>
      </c>
      <c r="N51">
        <f t="shared" si="9"/>
        <v>1609</v>
      </c>
      <c r="O51">
        <v>7359</v>
      </c>
      <c r="P51">
        <v>7407</v>
      </c>
      <c r="Q51">
        <v>20281</v>
      </c>
      <c r="R51">
        <f t="shared" si="5"/>
        <v>1641</v>
      </c>
      <c r="S51">
        <v>21922</v>
      </c>
      <c r="T51">
        <v>21969</v>
      </c>
      <c r="U51">
        <v>44954</v>
      </c>
      <c r="V51">
        <f t="shared" si="6"/>
        <v>2733</v>
      </c>
      <c r="W51">
        <v>47687</v>
      </c>
      <c r="X51">
        <v>47813</v>
      </c>
    </row>
    <row r="52" spans="1:28">
      <c r="E52">
        <v>1093</v>
      </c>
      <c r="F52">
        <f t="shared" si="7"/>
        <v>829</v>
      </c>
      <c r="G52">
        <v>1922</v>
      </c>
      <c r="H52">
        <v>1969</v>
      </c>
      <c r="Q52">
        <v>20297</v>
      </c>
      <c r="R52">
        <f t="shared" si="5"/>
        <v>1641</v>
      </c>
      <c r="S52">
        <v>21938</v>
      </c>
      <c r="T52">
        <v>22000</v>
      </c>
      <c r="U52">
        <v>45031</v>
      </c>
      <c r="V52">
        <f t="shared" si="6"/>
        <v>2516</v>
      </c>
      <c r="W52">
        <v>47547</v>
      </c>
      <c r="X52">
        <v>47610</v>
      </c>
    </row>
    <row r="53" spans="1:28">
      <c r="Q53">
        <v>20297</v>
      </c>
      <c r="R53">
        <f t="shared" si="5"/>
        <v>1485</v>
      </c>
      <c r="S53">
        <v>21782</v>
      </c>
      <c r="T53">
        <v>21844</v>
      </c>
    </row>
    <row r="54" spans="1:28" s="57" customFormat="1">
      <c r="A54" s="57">
        <f>AVERAGE(A33:A53)</f>
        <v>769.94444444444446</v>
      </c>
      <c r="B54" s="57">
        <f t="shared" ref="B54:AB54" si="10">AVERAGE(B33:B53)</f>
        <v>873.33333333333337</v>
      </c>
      <c r="C54" s="57">
        <f t="shared" si="10"/>
        <v>1643.2777777777778</v>
      </c>
      <c r="D54" s="57">
        <f t="shared" si="10"/>
        <v>1728.2777777777778</v>
      </c>
      <c r="E54" s="57">
        <f t="shared" si="10"/>
        <v>1160.95</v>
      </c>
      <c r="F54" s="57">
        <f t="shared" si="10"/>
        <v>829.55</v>
      </c>
      <c r="G54" s="57">
        <f t="shared" si="10"/>
        <v>1990.5</v>
      </c>
      <c r="H54" s="57">
        <f t="shared" si="10"/>
        <v>2031.35</v>
      </c>
      <c r="I54" s="57">
        <f t="shared" si="10"/>
        <v>2664.4736842105262</v>
      </c>
      <c r="J54" s="57">
        <f t="shared" si="10"/>
        <v>958.10526315789468</v>
      </c>
      <c r="K54" s="57">
        <f t="shared" si="10"/>
        <v>3622.5789473684213</v>
      </c>
      <c r="L54" s="57">
        <f t="shared" si="10"/>
        <v>3672.7368421052633</v>
      </c>
      <c r="M54" s="57">
        <f t="shared" si="10"/>
        <v>5749.7894736842109</v>
      </c>
      <c r="N54" s="57">
        <f t="shared" si="10"/>
        <v>1172.6842105263158</v>
      </c>
      <c r="O54" s="57">
        <f t="shared" si="10"/>
        <v>6922.4736842105267</v>
      </c>
      <c r="P54" s="57">
        <f t="shared" si="10"/>
        <v>6977</v>
      </c>
      <c r="Q54" s="57">
        <f t="shared" si="10"/>
        <v>20350.380952380954</v>
      </c>
      <c r="R54" s="57">
        <f t="shared" si="10"/>
        <v>1706.952380952381</v>
      </c>
      <c r="S54" s="57">
        <f t="shared" si="10"/>
        <v>22057.333333333332</v>
      </c>
      <c r="T54" s="57">
        <f t="shared" si="10"/>
        <v>22107.952380952382</v>
      </c>
      <c r="U54" s="57">
        <f t="shared" si="10"/>
        <v>45072.75</v>
      </c>
      <c r="V54" s="57">
        <f t="shared" si="10"/>
        <v>2499</v>
      </c>
      <c r="W54" s="57">
        <f t="shared" si="10"/>
        <v>47571.75</v>
      </c>
      <c r="X54" s="57">
        <f t="shared" si="10"/>
        <v>47639.1</v>
      </c>
      <c r="Y54" s="57">
        <f t="shared" si="10"/>
        <v>247321.8</v>
      </c>
      <c r="Z54" s="57">
        <f t="shared" si="10"/>
        <v>11839.6</v>
      </c>
      <c r="AA54" s="57">
        <f t="shared" si="10"/>
        <v>259161.4</v>
      </c>
      <c r="AB54" s="57">
        <f t="shared" si="10"/>
        <v>259341.66666666666</v>
      </c>
    </row>
    <row r="55" spans="1:28" s="57" customFormat="1">
      <c r="A55" s="57">
        <f>STDEV(A33:A53)</f>
        <v>92.515481834582388</v>
      </c>
      <c r="B55" s="57">
        <f t="shared" ref="B55:AB55" si="11">STDEV(B33:B53)</f>
        <v>103.66858960450961</v>
      </c>
      <c r="C55" s="57">
        <f t="shared" si="11"/>
        <v>139.81155618127607</v>
      </c>
      <c r="D55" s="57">
        <f t="shared" si="11"/>
        <v>164.37468158969151</v>
      </c>
      <c r="E55" s="57">
        <f t="shared" si="11"/>
        <v>99.030816575341376</v>
      </c>
      <c r="F55" s="57">
        <f t="shared" si="11"/>
        <v>81.873120709649285</v>
      </c>
      <c r="G55" s="57">
        <f t="shared" si="11"/>
        <v>123.36061812938179</v>
      </c>
      <c r="H55" s="57">
        <f t="shared" si="11"/>
        <v>123.43644220066349</v>
      </c>
      <c r="I55" s="57">
        <f t="shared" si="11"/>
        <v>94.347094650579066</v>
      </c>
      <c r="J55" s="57">
        <f t="shared" si="11"/>
        <v>140.08762921703342</v>
      </c>
      <c r="K55" s="57">
        <f t="shared" si="11"/>
        <v>190.26014815669743</v>
      </c>
      <c r="L55" s="57">
        <f t="shared" si="11"/>
        <v>193.27839509809834</v>
      </c>
      <c r="M55" s="57">
        <f t="shared" si="11"/>
        <v>95.607170202614498</v>
      </c>
      <c r="N55" s="57">
        <f t="shared" si="11"/>
        <v>191.36615648529198</v>
      </c>
      <c r="O55" s="57">
        <f t="shared" si="11"/>
        <v>207.37013832519048</v>
      </c>
      <c r="P55" s="57">
        <f t="shared" si="11"/>
        <v>211.19580172594971</v>
      </c>
      <c r="Q55" s="57">
        <f t="shared" si="11"/>
        <v>99.425085461651491</v>
      </c>
      <c r="R55" s="57">
        <f t="shared" si="11"/>
        <v>154.33064381077324</v>
      </c>
      <c r="S55" s="57">
        <f t="shared" si="11"/>
        <v>184.04872543242874</v>
      </c>
      <c r="T55" s="57">
        <f t="shared" si="11"/>
        <v>187.71800025319016</v>
      </c>
      <c r="U55" s="57">
        <f t="shared" si="11"/>
        <v>101.440610055446</v>
      </c>
      <c r="V55" s="57">
        <f t="shared" si="11"/>
        <v>96.943282387177291</v>
      </c>
      <c r="W55" s="57">
        <f t="shared" si="11"/>
        <v>106.833305963814</v>
      </c>
      <c r="X55" s="57">
        <f t="shared" si="11"/>
        <v>109.00647011290847</v>
      </c>
      <c r="Y55" s="57">
        <f t="shared" si="11"/>
        <v>312.20464900268018</v>
      </c>
      <c r="Z55" s="57">
        <f t="shared" si="11"/>
        <v>5208.7205009620984</v>
      </c>
      <c r="AA55" s="57">
        <f t="shared" si="11"/>
        <v>5347.0457504252863</v>
      </c>
      <c r="AB55" s="57">
        <f t="shared" si="11"/>
        <v>5395.6380751583165</v>
      </c>
    </row>
    <row r="58" spans="1:28" s="3" customFormat="1">
      <c r="A58" s="3" t="s">
        <v>84</v>
      </c>
    </row>
    <row r="59" spans="1:28" s="3" customFormat="1">
      <c r="A59" s="3" t="s">
        <v>75</v>
      </c>
      <c r="E59" s="3" t="s">
        <v>78</v>
      </c>
      <c r="I59" s="3" t="s">
        <v>79</v>
      </c>
      <c r="M59" s="3" t="s">
        <v>80</v>
      </c>
      <c r="Q59" s="3" t="s">
        <v>81</v>
      </c>
      <c r="U59" s="3" t="s">
        <v>82</v>
      </c>
      <c r="Y59" s="3" t="s">
        <v>83</v>
      </c>
    </row>
    <row r="60" spans="1:28" s="3" customFormat="1">
      <c r="A60" s="3" t="s">
        <v>76</v>
      </c>
      <c r="B60" s="3" t="s">
        <v>86</v>
      </c>
      <c r="C60" s="3" t="s">
        <v>77</v>
      </c>
      <c r="D60" s="3" t="s">
        <v>87</v>
      </c>
      <c r="E60" s="3" t="s">
        <v>76</v>
      </c>
      <c r="F60" s="3" t="s">
        <v>86</v>
      </c>
      <c r="G60" s="3" t="s">
        <v>77</v>
      </c>
      <c r="H60" s="3" t="s">
        <v>87</v>
      </c>
      <c r="I60" s="3" t="s">
        <v>76</v>
      </c>
      <c r="J60" s="3" t="s">
        <v>86</v>
      </c>
      <c r="K60" s="3" t="s">
        <v>77</v>
      </c>
      <c r="L60" s="3" t="s">
        <v>87</v>
      </c>
      <c r="M60" s="3" t="s">
        <v>76</v>
      </c>
      <c r="N60" s="3" t="s">
        <v>86</v>
      </c>
      <c r="O60" s="3" t="s">
        <v>77</v>
      </c>
      <c r="P60" s="3" t="s">
        <v>87</v>
      </c>
      <c r="Q60" s="3" t="s">
        <v>76</v>
      </c>
      <c r="R60" s="3" t="s">
        <v>86</v>
      </c>
      <c r="S60" s="3" t="s">
        <v>77</v>
      </c>
      <c r="T60" s="3" t="s">
        <v>87</v>
      </c>
      <c r="U60" s="3" t="s">
        <v>76</v>
      </c>
      <c r="V60" s="3" t="s">
        <v>86</v>
      </c>
      <c r="W60" s="3" t="s">
        <v>77</v>
      </c>
      <c r="X60" s="3" t="s">
        <v>87</v>
      </c>
      <c r="Y60" s="3" t="s">
        <v>76</v>
      </c>
      <c r="Z60" s="3" t="s">
        <v>86</v>
      </c>
      <c r="AA60" s="3" t="s">
        <v>77</v>
      </c>
      <c r="AB60" s="3" t="s">
        <v>87</v>
      </c>
    </row>
    <row r="61" spans="1:28">
      <c r="A61">
        <v>1375</v>
      </c>
      <c r="B61">
        <f t="shared" ref="B61:B72" si="12">C61-A61</f>
        <v>859</v>
      </c>
      <c r="C61">
        <v>2234</v>
      </c>
      <c r="D61">
        <v>2282</v>
      </c>
      <c r="E61">
        <v>1641</v>
      </c>
      <c r="F61">
        <f>G61-E61</f>
        <v>984</v>
      </c>
      <c r="G61">
        <v>2625</v>
      </c>
      <c r="H61">
        <v>2672</v>
      </c>
      <c r="I61">
        <v>2453</v>
      </c>
      <c r="J61">
        <f t="shared" ref="J61:J75" si="13">K61-I61</f>
        <v>1094</v>
      </c>
      <c r="K61">
        <v>3547</v>
      </c>
      <c r="L61">
        <v>3593</v>
      </c>
      <c r="M61">
        <v>3531</v>
      </c>
      <c r="N61">
        <f t="shared" ref="N61:N79" si="14">O61-M61</f>
        <v>1094</v>
      </c>
      <c r="O61">
        <v>4625</v>
      </c>
      <c r="P61">
        <v>4671</v>
      </c>
      <c r="Q61">
        <v>15110</v>
      </c>
      <c r="R61">
        <f t="shared" ref="R61:R79" si="15">S61-Q61</f>
        <v>1593</v>
      </c>
      <c r="S61">
        <v>16703</v>
      </c>
      <c r="T61">
        <v>16750</v>
      </c>
      <c r="U61">
        <v>19609</v>
      </c>
      <c r="V61">
        <f>W61-U61</f>
        <v>2501</v>
      </c>
      <c r="W61">
        <v>22110</v>
      </c>
      <c r="X61">
        <v>22187</v>
      </c>
      <c r="Y61">
        <v>190219</v>
      </c>
      <c r="Z61">
        <f>AA61-Y61</f>
        <v>17297</v>
      </c>
      <c r="AA61">
        <v>207516</v>
      </c>
      <c r="AB61">
        <v>207813</v>
      </c>
    </row>
    <row r="62" spans="1:28">
      <c r="A62">
        <v>1281</v>
      </c>
      <c r="B62">
        <f t="shared" si="12"/>
        <v>922</v>
      </c>
      <c r="C62">
        <v>2203</v>
      </c>
      <c r="D62">
        <v>2265</v>
      </c>
      <c r="E62">
        <v>1719</v>
      </c>
      <c r="F62">
        <f t="shared" ref="F62:F82" si="16">G62-E62</f>
        <v>937</v>
      </c>
      <c r="G62">
        <v>2656</v>
      </c>
      <c r="H62">
        <v>2703</v>
      </c>
      <c r="I62">
        <v>2641</v>
      </c>
      <c r="J62">
        <f t="shared" si="13"/>
        <v>890</v>
      </c>
      <c r="K62">
        <v>3531</v>
      </c>
      <c r="L62">
        <v>3593</v>
      </c>
      <c r="M62">
        <v>3531</v>
      </c>
      <c r="N62">
        <f t="shared" si="14"/>
        <v>1047</v>
      </c>
      <c r="O62">
        <v>4578</v>
      </c>
      <c r="P62">
        <v>4656</v>
      </c>
      <c r="Q62">
        <v>15156</v>
      </c>
      <c r="R62">
        <f t="shared" si="15"/>
        <v>1594</v>
      </c>
      <c r="S62">
        <v>16750</v>
      </c>
      <c r="T62">
        <v>16797</v>
      </c>
      <c r="U62">
        <v>20000</v>
      </c>
      <c r="V62">
        <f t="shared" ref="V62:V78" si="17">W62-U62</f>
        <v>2484</v>
      </c>
      <c r="W62">
        <v>22484</v>
      </c>
      <c r="X62">
        <v>22547</v>
      </c>
      <c r="Y62">
        <v>190094</v>
      </c>
      <c r="Z62">
        <f t="shared" ref="Z62:Z65" si="18">AA62-Y62</f>
        <v>8640</v>
      </c>
      <c r="AA62">
        <v>198734</v>
      </c>
      <c r="AB62">
        <v>198907</v>
      </c>
    </row>
    <row r="63" spans="1:28">
      <c r="A63">
        <v>1422</v>
      </c>
      <c r="B63">
        <f t="shared" si="12"/>
        <v>890</v>
      </c>
      <c r="C63">
        <v>2312</v>
      </c>
      <c r="D63">
        <v>2359</v>
      </c>
      <c r="E63">
        <v>1687</v>
      </c>
      <c r="F63">
        <f t="shared" si="16"/>
        <v>922</v>
      </c>
      <c r="G63">
        <v>2609</v>
      </c>
      <c r="H63">
        <v>2656</v>
      </c>
      <c r="I63">
        <v>2282</v>
      </c>
      <c r="J63">
        <f t="shared" si="13"/>
        <v>874</v>
      </c>
      <c r="K63">
        <v>3156</v>
      </c>
      <c r="L63">
        <v>3203</v>
      </c>
      <c r="M63">
        <v>3438</v>
      </c>
      <c r="N63">
        <f t="shared" si="14"/>
        <v>968</v>
      </c>
      <c r="O63">
        <v>4406</v>
      </c>
      <c r="P63">
        <v>4453</v>
      </c>
      <c r="Q63">
        <v>14984</v>
      </c>
      <c r="R63">
        <f t="shared" si="15"/>
        <v>1469</v>
      </c>
      <c r="S63">
        <v>16453</v>
      </c>
      <c r="T63">
        <v>16516</v>
      </c>
      <c r="U63">
        <v>19907</v>
      </c>
      <c r="V63">
        <f t="shared" si="17"/>
        <v>2406</v>
      </c>
      <c r="W63">
        <v>22313</v>
      </c>
      <c r="X63">
        <v>22407</v>
      </c>
      <c r="Y63">
        <v>192453</v>
      </c>
      <c r="Z63">
        <f t="shared" si="18"/>
        <v>8344</v>
      </c>
      <c r="AA63">
        <v>200797</v>
      </c>
      <c r="AB63">
        <v>200938</v>
      </c>
    </row>
    <row r="64" spans="1:28">
      <c r="A64">
        <v>1235</v>
      </c>
      <c r="B64">
        <f t="shared" si="12"/>
        <v>858</v>
      </c>
      <c r="C64">
        <v>2093</v>
      </c>
      <c r="D64">
        <v>2172</v>
      </c>
      <c r="E64">
        <v>1703</v>
      </c>
      <c r="F64">
        <f t="shared" si="16"/>
        <v>891</v>
      </c>
      <c r="G64">
        <v>2594</v>
      </c>
      <c r="H64">
        <v>2625</v>
      </c>
      <c r="I64">
        <v>2484</v>
      </c>
      <c r="J64">
        <f t="shared" si="13"/>
        <v>891</v>
      </c>
      <c r="K64">
        <v>3375</v>
      </c>
      <c r="L64">
        <v>3422</v>
      </c>
      <c r="M64">
        <v>3359</v>
      </c>
      <c r="N64">
        <f t="shared" si="14"/>
        <v>1172</v>
      </c>
      <c r="O64">
        <v>4531</v>
      </c>
      <c r="P64">
        <v>4578</v>
      </c>
      <c r="Q64">
        <v>14953</v>
      </c>
      <c r="R64">
        <f t="shared" si="15"/>
        <v>1609</v>
      </c>
      <c r="S64">
        <v>16562</v>
      </c>
      <c r="T64">
        <v>16609</v>
      </c>
      <c r="U64">
        <v>23562</v>
      </c>
      <c r="V64">
        <f t="shared" si="17"/>
        <v>2500</v>
      </c>
      <c r="W64">
        <v>26062</v>
      </c>
      <c r="X64">
        <v>26140</v>
      </c>
      <c r="Y64">
        <v>192219</v>
      </c>
      <c r="Z64">
        <f t="shared" si="18"/>
        <v>8344</v>
      </c>
      <c r="AA64">
        <v>200563</v>
      </c>
      <c r="AB64">
        <v>200734</v>
      </c>
    </row>
    <row r="65" spans="1:28">
      <c r="A65">
        <v>1515</v>
      </c>
      <c r="B65">
        <f t="shared" si="12"/>
        <v>797</v>
      </c>
      <c r="C65">
        <v>2312</v>
      </c>
      <c r="D65">
        <v>2360</v>
      </c>
      <c r="E65">
        <v>1906</v>
      </c>
      <c r="F65">
        <f t="shared" si="16"/>
        <v>1000</v>
      </c>
      <c r="G65">
        <v>2906</v>
      </c>
      <c r="H65">
        <v>2954</v>
      </c>
      <c r="I65">
        <v>2547</v>
      </c>
      <c r="J65">
        <f t="shared" si="13"/>
        <v>843</v>
      </c>
      <c r="K65">
        <v>3390</v>
      </c>
      <c r="L65">
        <v>3469</v>
      </c>
      <c r="M65">
        <v>3547</v>
      </c>
      <c r="N65">
        <f t="shared" si="14"/>
        <v>1032</v>
      </c>
      <c r="O65">
        <v>4579</v>
      </c>
      <c r="P65">
        <v>4640</v>
      </c>
      <c r="Q65">
        <v>15141</v>
      </c>
      <c r="R65">
        <f t="shared" si="15"/>
        <v>1531</v>
      </c>
      <c r="S65">
        <v>16672</v>
      </c>
      <c r="T65">
        <v>16734</v>
      </c>
      <c r="U65">
        <v>21156</v>
      </c>
      <c r="V65">
        <f t="shared" si="17"/>
        <v>2469</v>
      </c>
      <c r="W65">
        <v>23625</v>
      </c>
      <c r="X65">
        <v>23688</v>
      </c>
      <c r="Y65">
        <v>192640</v>
      </c>
      <c r="Z65">
        <f t="shared" si="18"/>
        <v>8875</v>
      </c>
      <c r="AA65">
        <v>201515</v>
      </c>
      <c r="AB65">
        <v>201703</v>
      </c>
    </row>
    <row r="66" spans="1:28">
      <c r="A66">
        <v>1360</v>
      </c>
      <c r="B66">
        <f t="shared" si="12"/>
        <v>875</v>
      </c>
      <c r="C66">
        <v>2235</v>
      </c>
      <c r="D66">
        <v>2281</v>
      </c>
      <c r="E66">
        <v>1500</v>
      </c>
      <c r="F66">
        <f t="shared" si="16"/>
        <v>1297</v>
      </c>
      <c r="G66">
        <v>2797</v>
      </c>
      <c r="H66">
        <v>2859</v>
      </c>
      <c r="I66">
        <v>2656</v>
      </c>
      <c r="J66">
        <f t="shared" si="13"/>
        <v>860</v>
      </c>
      <c r="K66">
        <v>3516</v>
      </c>
      <c r="L66">
        <v>3578</v>
      </c>
      <c r="M66">
        <v>3313</v>
      </c>
      <c r="N66">
        <f t="shared" si="14"/>
        <v>1187</v>
      </c>
      <c r="O66">
        <v>4500</v>
      </c>
      <c r="P66">
        <v>4547</v>
      </c>
      <c r="Q66">
        <v>14891</v>
      </c>
      <c r="R66">
        <f t="shared" si="15"/>
        <v>1578</v>
      </c>
      <c r="S66">
        <v>16469</v>
      </c>
      <c r="T66">
        <v>16515</v>
      </c>
      <c r="U66">
        <v>20984</v>
      </c>
      <c r="V66">
        <f t="shared" si="17"/>
        <v>2469</v>
      </c>
      <c r="W66">
        <v>23453</v>
      </c>
      <c r="X66">
        <v>23547</v>
      </c>
      <c r="Y66">
        <v>192437</v>
      </c>
      <c r="Z66">
        <f t="shared" ref="Z66:Z75" si="19">AA66-Y66</f>
        <v>8235</v>
      </c>
      <c r="AA66">
        <v>200672</v>
      </c>
      <c r="AB66">
        <v>200797</v>
      </c>
    </row>
    <row r="67" spans="1:28">
      <c r="A67">
        <v>1531</v>
      </c>
      <c r="B67">
        <f t="shared" si="12"/>
        <v>1078</v>
      </c>
      <c r="C67">
        <v>2609</v>
      </c>
      <c r="D67">
        <v>2641</v>
      </c>
      <c r="E67">
        <v>1640</v>
      </c>
      <c r="F67">
        <f t="shared" si="16"/>
        <v>1266</v>
      </c>
      <c r="G67">
        <v>2906</v>
      </c>
      <c r="H67">
        <v>2969</v>
      </c>
      <c r="I67">
        <v>2344</v>
      </c>
      <c r="J67">
        <f t="shared" si="13"/>
        <v>844</v>
      </c>
      <c r="K67">
        <v>3188</v>
      </c>
      <c r="L67">
        <v>3250</v>
      </c>
      <c r="M67">
        <v>3469</v>
      </c>
      <c r="N67">
        <f t="shared" si="14"/>
        <v>1203</v>
      </c>
      <c r="O67">
        <v>4672</v>
      </c>
      <c r="P67">
        <v>4719</v>
      </c>
      <c r="Q67">
        <v>15219</v>
      </c>
      <c r="R67">
        <f t="shared" si="15"/>
        <v>1531</v>
      </c>
      <c r="S67">
        <v>16750</v>
      </c>
      <c r="T67">
        <v>16828</v>
      </c>
      <c r="U67">
        <v>20656</v>
      </c>
      <c r="V67">
        <f t="shared" si="17"/>
        <v>2547</v>
      </c>
      <c r="W67">
        <v>23203</v>
      </c>
      <c r="X67">
        <v>23266</v>
      </c>
      <c r="Y67">
        <v>191625</v>
      </c>
      <c r="Z67">
        <f t="shared" si="19"/>
        <v>15922</v>
      </c>
      <c r="AA67">
        <v>207547</v>
      </c>
      <c r="AB67">
        <v>207766</v>
      </c>
    </row>
    <row r="68" spans="1:28">
      <c r="A68">
        <v>1281</v>
      </c>
      <c r="B68">
        <f t="shared" si="12"/>
        <v>875</v>
      </c>
      <c r="C68">
        <v>2156</v>
      </c>
      <c r="D68">
        <v>2203</v>
      </c>
      <c r="E68">
        <v>1687</v>
      </c>
      <c r="F68">
        <f t="shared" si="16"/>
        <v>1016</v>
      </c>
      <c r="G68">
        <v>2703</v>
      </c>
      <c r="H68">
        <v>2750</v>
      </c>
      <c r="I68">
        <v>2468</v>
      </c>
      <c r="J68">
        <f t="shared" si="13"/>
        <v>860</v>
      </c>
      <c r="K68">
        <v>3328</v>
      </c>
      <c r="L68">
        <v>3391</v>
      </c>
      <c r="M68">
        <v>3438</v>
      </c>
      <c r="N68">
        <f t="shared" si="14"/>
        <v>1218</v>
      </c>
      <c r="O68">
        <v>4656</v>
      </c>
      <c r="P68">
        <v>4703</v>
      </c>
      <c r="Q68">
        <v>14922</v>
      </c>
      <c r="R68">
        <f t="shared" si="15"/>
        <v>1734</v>
      </c>
      <c r="S68">
        <v>16656</v>
      </c>
      <c r="T68">
        <v>16719</v>
      </c>
      <c r="U68">
        <v>19547</v>
      </c>
      <c r="V68">
        <f t="shared" si="17"/>
        <v>2890</v>
      </c>
      <c r="W68">
        <v>22437</v>
      </c>
      <c r="X68">
        <v>22500</v>
      </c>
      <c r="Y68">
        <v>195141</v>
      </c>
      <c r="Z68">
        <f t="shared" si="19"/>
        <v>8265</v>
      </c>
      <c r="AA68">
        <v>203406</v>
      </c>
      <c r="AB68">
        <v>203594</v>
      </c>
    </row>
    <row r="69" spans="1:28">
      <c r="A69">
        <v>1391</v>
      </c>
      <c r="B69">
        <f t="shared" si="12"/>
        <v>796</v>
      </c>
      <c r="C69">
        <v>2187</v>
      </c>
      <c r="D69">
        <v>2250</v>
      </c>
      <c r="E69">
        <v>1750</v>
      </c>
      <c r="F69">
        <f t="shared" si="16"/>
        <v>969</v>
      </c>
      <c r="G69">
        <v>2719</v>
      </c>
      <c r="H69">
        <v>2781</v>
      </c>
      <c r="I69">
        <v>2562</v>
      </c>
      <c r="J69">
        <f t="shared" si="13"/>
        <v>954</v>
      </c>
      <c r="K69">
        <v>3516</v>
      </c>
      <c r="L69">
        <v>3562</v>
      </c>
      <c r="M69">
        <v>3438</v>
      </c>
      <c r="N69">
        <f t="shared" si="14"/>
        <v>1218</v>
      </c>
      <c r="O69">
        <v>4656</v>
      </c>
      <c r="P69">
        <v>4718</v>
      </c>
      <c r="Q69">
        <v>14766</v>
      </c>
      <c r="R69">
        <f t="shared" si="15"/>
        <v>1765</v>
      </c>
      <c r="S69">
        <v>16531</v>
      </c>
      <c r="T69">
        <v>16610</v>
      </c>
      <c r="U69">
        <v>20125</v>
      </c>
      <c r="V69">
        <f t="shared" si="17"/>
        <v>2469</v>
      </c>
      <c r="W69">
        <v>22594</v>
      </c>
      <c r="X69">
        <v>22719</v>
      </c>
      <c r="Y69">
        <v>190219</v>
      </c>
      <c r="Z69">
        <f t="shared" si="19"/>
        <v>8312</v>
      </c>
      <c r="AA69">
        <v>198531</v>
      </c>
      <c r="AB69">
        <v>198719</v>
      </c>
    </row>
    <row r="70" spans="1:28">
      <c r="A70">
        <v>1454</v>
      </c>
      <c r="B70">
        <f t="shared" si="12"/>
        <v>827</v>
      </c>
      <c r="C70">
        <v>2281</v>
      </c>
      <c r="D70">
        <v>2313</v>
      </c>
      <c r="E70">
        <v>1656</v>
      </c>
      <c r="F70">
        <f t="shared" si="16"/>
        <v>1094</v>
      </c>
      <c r="G70">
        <v>2750</v>
      </c>
      <c r="H70">
        <v>2781</v>
      </c>
      <c r="I70">
        <v>2454</v>
      </c>
      <c r="J70">
        <f t="shared" si="13"/>
        <v>858</v>
      </c>
      <c r="K70">
        <v>3312</v>
      </c>
      <c r="L70">
        <v>3360</v>
      </c>
      <c r="M70">
        <v>3266</v>
      </c>
      <c r="N70">
        <f t="shared" si="14"/>
        <v>1172</v>
      </c>
      <c r="O70">
        <v>4438</v>
      </c>
      <c r="P70">
        <v>4485</v>
      </c>
      <c r="Q70">
        <v>14718</v>
      </c>
      <c r="R70">
        <f t="shared" si="15"/>
        <v>1564</v>
      </c>
      <c r="S70">
        <v>16282</v>
      </c>
      <c r="T70">
        <v>16344</v>
      </c>
      <c r="U70">
        <v>21125</v>
      </c>
      <c r="V70">
        <f t="shared" si="17"/>
        <v>2485</v>
      </c>
      <c r="W70">
        <v>23610</v>
      </c>
      <c r="X70">
        <v>23672</v>
      </c>
      <c r="Y70">
        <v>195750</v>
      </c>
      <c r="Z70">
        <f t="shared" si="19"/>
        <v>8484</v>
      </c>
      <c r="AA70">
        <v>204234</v>
      </c>
      <c r="AB70">
        <v>204407</v>
      </c>
    </row>
    <row r="71" spans="1:28">
      <c r="A71">
        <v>1359</v>
      </c>
      <c r="B71">
        <f t="shared" si="12"/>
        <v>891</v>
      </c>
      <c r="C71">
        <v>2250</v>
      </c>
      <c r="D71">
        <v>2312</v>
      </c>
      <c r="E71">
        <v>1922</v>
      </c>
      <c r="F71">
        <f t="shared" si="16"/>
        <v>953</v>
      </c>
      <c r="G71">
        <v>2875</v>
      </c>
      <c r="H71">
        <v>2922</v>
      </c>
      <c r="I71">
        <v>2531</v>
      </c>
      <c r="J71">
        <f t="shared" si="13"/>
        <v>876</v>
      </c>
      <c r="K71">
        <v>3407</v>
      </c>
      <c r="L71">
        <v>3485</v>
      </c>
      <c r="M71">
        <v>3453</v>
      </c>
      <c r="N71">
        <f t="shared" si="14"/>
        <v>1234</v>
      </c>
      <c r="O71">
        <v>4687</v>
      </c>
      <c r="P71">
        <v>4765</v>
      </c>
      <c r="Q71">
        <v>15078</v>
      </c>
      <c r="R71">
        <f t="shared" si="15"/>
        <v>1672</v>
      </c>
      <c r="S71">
        <v>16750</v>
      </c>
      <c r="T71">
        <v>16828</v>
      </c>
      <c r="U71">
        <v>19828</v>
      </c>
      <c r="V71">
        <f t="shared" si="17"/>
        <v>2516</v>
      </c>
      <c r="W71">
        <v>22344</v>
      </c>
      <c r="X71">
        <v>22422</v>
      </c>
      <c r="Y71">
        <v>192110</v>
      </c>
      <c r="Z71">
        <f t="shared" si="19"/>
        <v>8265</v>
      </c>
      <c r="AA71">
        <v>200375</v>
      </c>
      <c r="AB71">
        <v>200594</v>
      </c>
    </row>
    <row r="72" spans="1:28">
      <c r="A72">
        <v>1422</v>
      </c>
      <c r="B72">
        <f t="shared" si="12"/>
        <v>1031</v>
      </c>
      <c r="C72">
        <v>2453</v>
      </c>
      <c r="D72">
        <v>2516</v>
      </c>
      <c r="E72">
        <v>1687</v>
      </c>
      <c r="F72">
        <f t="shared" si="16"/>
        <v>954</v>
      </c>
      <c r="G72">
        <v>2641</v>
      </c>
      <c r="H72">
        <v>2687</v>
      </c>
      <c r="I72">
        <v>2422</v>
      </c>
      <c r="J72">
        <f t="shared" si="13"/>
        <v>1062</v>
      </c>
      <c r="K72">
        <v>3484</v>
      </c>
      <c r="L72">
        <v>3531</v>
      </c>
      <c r="M72">
        <v>3437</v>
      </c>
      <c r="N72">
        <f t="shared" si="14"/>
        <v>1297</v>
      </c>
      <c r="O72">
        <v>4734</v>
      </c>
      <c r="P72">
        <v>4782</v>
      </c>
      <c r="Q72">
        <v>15172</v>
      </c>
      <c r="R72">
        <f t="shared" si="15"/>
        <v>1735</v>
      </c>
      <c r="S72">
        <v>16907</v>
      </c>
      <c r="T72">
        <v>16953</v>
      </c>
      <c r="U72">
        <v>20500</v>
      </c>
      <c r="V72">
        <f t="shared" si="17"/>
        <v>2500</v>
      </c>
      <c r="W72">
        <v>23000</v>
      </c>
      <c r="X72">
        <v>23093</v>
      </c>
      <c r="Y72">
        <v>194109</v>
      </c>
      <c r="Z72">
        <f t="shared" si="19"/>
        <v>8453</v>
      </c>
      <c r="AA72">
        <v>202562</v>
      </c>
      <c r="AB72">
        <v>202766</v>
      </c>
    </row>
    <row r="73" spans="1:28">
      <c r="E73">
        <v>1656</v>
      </c>
      <c r="F73">
        <f t="shared" si="16"/>
        <v>984</v>
      </c>
      <c r="G73">
        <v>2640</v>
      </c>
      <c r="H73">
        <v>2687</v>
      </c>
      <c r="I73">
        <v>2484</v>
      </c>
      <c r="J73">
        <f t="shared" si="13"/>
        <v>1016</v>
      </c>
      <c r="K73">
        <v>3500</v>
      </c>
      <c r="L73">
        <v>3547</v>
      </c>
      <c r="M73">
        <v>3406</v>
      </c>
      <c r="N73">
        <f t="shared" si="14"/>
        <v>1125</v>
      </c>
      <c r="O73">
        <v>4531</v>
      </c>
      <c r="P73">
        <v>4578</v>
      </c>
      <c r="Q73">
        <v>15187</v>
      </c>
      <c r="R73">
        <f t="shared" si="15"/>
        <v>1657</v>
      </c>
      <c r="S73">
        <v>16844</v>
      </c>
      <c r="T73">
        <v>16953</v>
      </c>
      <c r="U73">
        <v>21219</v>
      </c>
      <c r="V73">
        <f t="shared" si="17"/>
        <v>2437</v>
      </c>
      <c r="W73">
        <v>23656</v>
      </c>
      <c r="X73">
        <v>23719</v>
      </c>
      <c r="Y73">
        <v>190985</v>
      </c>
      <c r="Z73">
        <f t="shared" si="19"/>
        <v>26890</v>
      </c>
      <c r="AA73">
        <v>217875</v>
      </c>
      <c r="AB73">
        <v>218047</v>
      </c>
    </row>
    <row r="74" spans="1:28">
      <c r="E74">
        <v>1672</v>
      </c>
      <c r="F74">
        <f t="shared" si="16"/>
        <v>1000</v>
      </c>
      <c r="G74">
        <v>2672</v>
      </c>
      <c r="H74">
        <v>2719</v>
      </c>
      <c r="I74">
        <v>2515</v>
      </c>
      <c r="J74">
        <f t="shared" si="13"/>
        <v>938</v>
      </c>
      <c r="K74">
        <v>3453</v>
      </c>
      <c r="L74">
        <v>3500</v>
      </c>
      <c r="M74">
        <v>3515</v>
      </c>
      <c r="N74">
        <f t="shared" si="14"/>
        <v>1235</v>
      </c>
      <c r="O74">
        <v>4750</v>
      </c>
      <c r="P74">
        <v>4812</v>
      </c>
      <c r="Q74">
        <v>14641</v>
      </c>
      <c r="R74">
        <f t="shared" si="15"/>
        <v>1625</v>
      </c>
      <c r="S74">
        <v>16266</v>
      </c>
      <c r="T74">
        <v>16313</v>
      </c>
      <c r="U74">
        <v>19704</v>
      </c>
      <c r="V74">
        <f t="shared" si="17"/>
        <v>2780</v>
      </c>
      <c r="W74">
        <v>22484</v>
      </c>
      <c r="X74">
        <v>22547</v>
      </c>
      <c r="Y74">
        <v>195141</v>
      </c>
      <c r="Z74">
        <f t="shared" si="19"/>
        <v>16390</v>
      </c>
      <c r="AA74">
        <v>211531</v>
      </c>
      <c r="AB74">
        <v>212047</v>
      </c>
    </row>
    <row r="75" spans="1:28">
      <c r="E75">
        <v>1656</v>
      </c>
      <c r="F75">
        <f t="shared" si="16"/>
        <v>953</v>
      </c>
      <c r="G75">
        <v>2609</v>
      </c>
      <c r="H75">
        <v>2672</v>
      </c>
      <c r="I75">
        <v>2484</v>
      </c>
      <c r="J75">
        <f t="shared" si="13"/>
        <v>860</v>
      </c>
      <c r="K75">
        <v>3344</v>
      </c>
      <c r="L75">
        <v>3422</v>
      </c>
      <c r="M75">
        <v>3469</v>
      </c>
      <c r="N75">
        <f t="shared" si="14"/>
        <v>1156</v>
      </c>
      <c r="O75">
        <v>4625</v>
      </c>
      <c r="P75">
        <v>4671</v>
      </c>
      <c r="Q75">
        <v>15171</v>
      </c>
      <c r="R75">
        <f t="shared" si="15"/>
        <v>1704</v>
      </c>
      <c r="S75">
        <v>16875</v>
      </c>
      <c r="T75">
        <v>16937</v>
      </c>
      <c r="U75">
        <v>20656</v>
      </c>
      <c r="V75">
        <f t="shared" si="17"/>
        <v>2391</v>
      </c>
      <c r="W75">
        <v>23047</v>
      </c>
      <c r="X75">
        <v>23140</v>
      </c>
      <c r="Y75">
        <v>193750</v>
      </c>
      <c r="Z75">
        <f t="shared" si="19"/>
        <v>17703</v>
      </c>
      <c r="AA75">
        <v>211453</v>
      </c>
      <c r="AB75">
        <v>212087</v>
      </c>
    </row>
    <row r="76" spans="1:28">
      <c r="E76">
        <v>1719</v>
      </c>
      <c r="F76">
        <f t="shared" si="16"/>
        <v>937</v>
      </c>
      <c r="G76">
        <v>2656</v>
      </c>
      <c r="H76">
        <v>2703</v>
      </c>
      <c r="M76">
        <v>3266</v>
      </c>
      <c r="N76">
        <f t="shared" si="14"/>
        <v>1124</v>
      </c>
      <c r="O76">
        <v>4390</v>
      </c>
      <c r="P76">
        <v>4454</v>
      </c>
      <c r="Q76">
        <v>15188</v>
      </c>
      <c r="R76">
        <f t="shared" si="15"/>
        <v>1640</v>
      </c>
      <c r="S76">
        <v>16828</v>
      </c>
      <c r="T76">
        <v>16875</v>
      </c>
      <c r="U76">
        <v>21187</v>
      </c>
      <c r="V76">
        <f t="shared" si="17"/>
        <v>2375</v>
      </c>
      <c r="W76">
        <v>23562</v>
      </c>
      <c r="X76">
        <v>23625</v>
      </c>
    </row>
    <row r="77" spans="1:28">
      <c r="E77">
        <v>1735</v>
      </c>
      <c r="F77">
        <f t="shared" si="16"/>
        <v>999</v>
      </c>
      <c r="G77">
        <v>2734</v>
      </c>
      <c r="H77">
        <v>2782</v>
      </c>
      <c r="M77">
        <v>3422</v>
      </c>
      <c r="N77">
        <f t="shared" si="14"/>
        <v>1078</v>
      </c>
      <c r="O77">
        <v>4500</v>
      </c>
      <c r="P77">
        <v>4578</v>
      </c>
      <c r="Q77">
        <v>15390</v>
      </c>
      <c r="R77">
        <f t="shared" si="15"/>
        <v>1610</v>
      </c>
      <c r="S77">
        <v>17000</v>
      </c>
      <c r="T77">
        <v>17047</v>
      </c>
      <c r="U77">
        <v>20344</v>
      </c>
      <c r="V77">
        <f t="shared" si="17"/>
        <v>2421</v>
      </c>
      <c r="W77">
        <v>22765</v>
      </c>
      <c r="X77">
        <v>22844</v>
      </c>
    </row>
    <row r="78" spans="1:28">
      <c r="E78">
        <v>1828</v>
      </c>
      <c r="F78">
        <f t="shared" si="16"/>
        <v>984</v>
      </c>
      <c r="G78">
        <v>2812</v>
      </c>
      <c r="H78">
        <v>2875</v>
      </c>
      <c r="M78">
        <v>3485</v>
      </c>
      <c r="N78">
        <f t="shared" si="14"/>
        <v>1062</v>
      </c>
      <c r="O78">
        <v>4547</v>
      </c>
      <c r="P78">
        <v>4641</v>
      </c>
      <c r="Q78">
        <v>14969</v>
      </c>
      <c r="R78">
        <f t="shared" si="15"/>
        <v>1687</v>
      </c>
      <c r="S78">
        <v>16656</v>
      </c>
      <c r="T78">
        <v>16719</v>
      </c>
      <c r="U78">
        <v>19079</v>
      </c>
      <c r="V78">
        <f t="shared" si="17"/>
        <v>2453</v>
      </c>
      <c r="W78">
        <v>21532</v>
      </c>
      <c r="X78">
        <v>21671</v>
      </c>
    </row>
    <row r="79" spans="1:28">
      <c r="E79">
        <v>1703</v>
      </c>
      <c r="F79">
        <f t="shared" si="16"/>
        <v>906</v>
      </c>
      <c r="G79">
        <v>2609</v>
      </c>
      <c r="H79">
        <v>2657</v>
      </c>
      <c r="M79">
        <v>3594</v>
      </c>
      <c r="N79">
        <f t="shared" si="14"/>
        <v>1047</v>
      </c>
      <c r="O79">
        <v>4641</v>
      </c>
      <c r="P79">
        <v>4719</v>
      </c>
      <c r="Q79">
        <v>15046</v>
      </c>
      <c r="R79">
        <f t="shared" si="15"/>
        <v>1626</v>
      </c>
      <c r="S79">
        <v>16672</v>
      </c>
      <c r="T79">
        <v>16735</v>
      </c>
      <c r="U79">
        <v>20640</v>
      </c>
      <c r="V79">
        <f>W79-U79</f>
        <v>2751</v>
      </c>
      <c r="W79">
        <v>23391</v>
      </c>
      <c r="X79">
        <v>23516</v>
      </c>
    </row>
    <row r="80" spans="1:28">
      <c r="E80">
        <v>1750</v>
      </c>
      <c r="F80">
        <f t="shared" si="16"/>
        <v>1062</v>
      </c>
      <c r="G80">
        <v>2812</v>
      </c>
      <c r="H80">
        <v>2875</v>
      </c>
    </row>
    <row r="81" spans="1:28">
      <c r="E81">
        <v>1703</v>
      </c>
      <c r="F81">
        <f t="shared" si="16"/>
        <v>891</v>
      </c>
      <c r="G81">
        <v>2594</v>
      </c>
      <c r="H81">
        <v>2672</v>
      </c>
    </row>
    <row r="82" spans="1:28">
      <c r="E82">
        <v>1750</v>
      </c>
      <c r="F82">
        <f t="shared" si="16"/>
        <v>875</v>
      </c>
      <c r="G82">
        <v>2625</v>
      </c>
      <c r="H82">
        <v>2719</v>
      </c>
    </row>
    <row r="83" spans="1:28" s="57" customFormat="1">
      <c r="A83" s="57">
        <f>AVERAGE(A61:A82)</f>
        <v>1385.5</v>
      </c>
      <c r="B83" s="57">
        <f t="shared" ref="B83:AB83" si="20">AVERAGE(B61:B82)</f>
        <v>891.58333333333337</v>
      </c>
      <c r="C83" s="57">
        <f t="shared" si="20"/>
        <v>2277.0833333333335</v>
      </c>
      <c r="D83" s="57">
        <f t="shared" si="20"/>
        <v>2329.5</v>
      </c>
      <c r="E83" s="57">
        <f t="shared" si="20"/>
        <v>1712.2727272727273</v>
      </c>
      <c r="F83" s="57">
        <f t="shared" si="20"/>
        <v>994.27272727272725</v>
      </c>
      <c r="G83" s="57">
        <f t="shared" si="20"/>
        <v>2706.5454545454545</v>
      </c>
      <c r="H83" s="57">
        <f t="shared" si="20"/>
        <v>2760</v>
      </c>
      <c r="I83" s="57">
        <f t="shared" si="20"/>
        <v>2488.4666666666667</v>
      </c>
      <c r="J83" s="57">
        <f t="shared" si="20"/>
        <v>914.66666666666663</v>
      </c>
      <c r="K83" s="57">
        <f t="shared" si="20"/>
        <v>3403.1333333333332</v>
      </c>
      <c r="L83" s="57">
        <f t="shared" si="20"/>
        <v>3460.4</v>
      </c>
      <c r="M83" s="57">
        <f t="shared" si="20"/>
        <v>3440.8947368421054</v>
      </c>
      <c r="N83" s="57">
        <f t="shared" si="20"/>
        <v>1140.4736842105262</v>
      </c>
      <c r="O83" s="57">
        <f t="shared" si="20"/>
        <v>4581.3684210526317</v>
      </c>
      <c r="P83" s="57">
        <f t="shared" si="20"/>
        <v>4640.5263157894733</v>
      </c>
      <c r="Q83" s="57">
        <f t="shared" si="20"/>
        <v>15036.947368421053</v>
      </c>
      <c r="R83" s="57">
        <f t="shared" si="20"/>
        <v>1627.578947368421</v>
      </c>
      <c r="S83" s="57">
        <f t="shared" si="20"/>
        <v>16664.526315789473</v>
      </c>
      <c r="T83" s="57">
        <f t="shared" si="20"/>
        <v>16725.36842105263</v>
      </c>
      <c r="U83" s="57">
        <f t="shared" si="20"/>
        <v>20517.263157894737</v>
      </c>
      <c r="V83" s="57">
        <f t="shared" si="20"/>
        <v>2518.1052631578946</v>
      </c>
      <c r="W83" s="57">
        <f t="shared" si="20"/>
        <v>23035.36842105263</v>
      </c>
      <c r="X83" s="57">
        <f t="shared" si="20"/>
        <v>23118.42105263158</v>
      </c>
      <c r="Y83" s="57">
        <f t="shared" si="20"/>
        <v>192592.8</v>
      </c>
      <c r="Z83" s="57">
        <f t="shared" si="20"/>
        <v>11894.6</v>
      </c>
      <c r="AA83" s="57">
        <f t="shared" si="20"/>
        <v>204487.4</v>
      </c>
      <c r="AB83" s="57">
        <f t="shared" si="20"/>
        <v>204727.93333333332</v>
      </c>
    </row>
    <row r="84" spans="1:28" s="57" customFormat="1">
      <c r="A84" s="57">
        <f>STDEV(A61:A82)</f>
        <v>91.094855657565688</v>
      </c>
      <c r="B84" s="57">
        <f t="shared" ref="B84:AB84" si="21">STDEV(B61:B82)</f>
        <v>85.338319574964274</v>
      </c>
      <c r="C84" s="57">
        <f t="shared" si="21"/>
        <v>138.19647300678454</v>
      </c>
      <c r="D84" s="57">
        <f t="shared" si="21"/>
        <v>131.45721737508367</v>
      </c>
      <c r="E84" s="57">
        <f t="shared" si="21"/>
        <v>89.56092994805455</v>
      </c>
      <c r="F84" s="57">
        <f t="shared" si="21"/>
        <v>107.27986622367536</v>
      </c>
      <c r="G84" s="57">
        <f t="shared" si="21"/>
        <v>103.13639940931391</v>
      </c>
      <c r="H84" s="57">
        <f t="shared" si="21"/>
        <v>104.35242484690315</v>
      </c>
      <c r="I84" s="57">
        <f t="shared" si="21"/>
        <v>97.658930296551674</v>
      </c>
      <c r="J84" s="57">
        <f t="shared" si="21"/>
        <v>81.438554108224068</v>
      </c>
      <c r="K84" s="57">
        <f t="shared" si="21"/>
        <v>121.51358928511407</v>
      </c>
      <c r="L84" s="57">
        <f t="shared" si="21"/>
        <v>120.24308711938318</v>
      </c>
      <c r="M84" s="57">
        <f t="shared" si="21"/>
        <v>90.048070333351106</v>
      </c>
      <c r="N84" s="57">
        <f t="shared" si="21"/>
        <v>86.354159921063513</v>
      </c>
      <c r="O84" s="57">
        <f t="shared" si="21"/>
        <v>104.62961686418609</v>
      </c>
      <c r="P84" s="57">
        <f t="shared" si="21"/>
        <v>106.41969764467058</v>
      </c>
      <c r="Q84" s="57">
        <f t="shared" si="21"/>
        <v>190.3696619399889</v>
      </c>
      <c r="R84" s="57">
        <f t="shared" si="21"/>
        <v>77.24514784435928</v>
      </c>
      <c r="S84" s="57">
        <f t="shared" si="21"/>
        <v>199.26095910780967</v>
      </c>
      <c r="T84" s="57">
        <f t="shared" si="21"/>
        <v>201.62402042924305</v>
      </c>
      <c r="U84" s="57">
        <f t="shared" si="21"/>
        <v>973.4172818880794</v>
      </c>
      <c r="V84" s="57">
        <f t="shared" si="21"/>
        <v>137.81303548118345</v>
      </c>
      <c r="W84" s="57">
        <f t="shared" si="21"/>
        <v>948.14029731460607</v>
      </c>
      <c r="X84" s="57">
        <f t="shared" si="21"/>
        <v>941.83021091850867</v>
      </c>
      <c r="Y84" s="57">
        <f t="shared" si="21"/>
        <v>1852.5448211278069</v>
      </c>
      <c r="Z84" s="57">
        <f t="shared" si="21"/>
        <v>5639.0883609726434</v>
      </c>
      <c r="AA84" s="57">
        <f t="shared" si="21"/>
        <v>5598.0777542702463</v>
      </c>
      <c r="AB84" s="57">
        <f t="shared" si="21"/>
        <v>5676.4243834436429</v>
      </c>
    </row>
    <row r="87" spans="1:28" s="3" customFormat="1">
      <c r="A87" s="3" t="s">
        <v>85</v>
      </c>
    </row>
    <row r="88" spans="1:28" s="3" customFormat="1">
      <c r="A88" s="3" t="s">
        <v>75</v>
      </c>
      <c r="E88" s="3" t="s">
        <v>78</v>
      </c>
      <c r="I88" s="3" t="s">
        <v>79</v>
      </c>
      <c r="M88" s="3" t="s">
        <v>80</v>
      </c>
      <c r="Q88" s="3" t="s">
        <v>81</v>
      </c>
      <c r="U88" s="3" t="s">
        <v>82</v>
      </c>
      <c r="Y88" s="3" t="s">
        <v>83</v>
      </c>
    </row>
    <row r="89" spans="1:28" s="3" customFormat="1">
      <c r="A89" s="3" t="s">
        <v>76</v>
      </c>
      <c r="B89" s="3" t="s">
        <v>86</v>
      </c>
      <c r="C89" s="3" t="s">
        <v>77</v>
      </c>
      <c r="D89" s="3" t="s">
        <v>87</v>
      </c>
      <c r="E89" s="3" t="s">
        <v>76</v>
      </c>
      <c r="F89" s="3" t="s">
        <v>86</v>
      </c>
      <c r="G89" s="3" t="s">
        <v>77</v>
      </c>
      <c r="H89" s="3" t="s">
        <v>87</v>
      </c>
      <c r="I89" s="3" t="s">
        <v>76</v>
      </c>
      <c r="J89" s="3" t="s">
        <v>86</v>
      </c>
      <c r="K89" s="3" t="s">
        <v>77</v>
      </c>
      <c r="L89" s="3" t="s">
        <v>87</v>
      </c>
      <c r="M89" s="3" t="s">
        <v>76</v>
      </c>
      <c r="N89" s="3" t="s">
        <v>86</v>
      </c>
      <c r="O89" s="3" t="s">
        <v>77</v>
      </c>
      <c r="P89" s="3" t="s">
        <v>87</v>
      </c>
      <c r="Q89" s="3" t="s">
        <v>76</v>
      </c>
      <c r="R89" s="3" t="s">
        <v>86</v>
      </c>
      <c r="S89" s="3" t="s">
        <v>77</v>
      </c>
      <c r="T89" s="3" t="s">
        <v>87</v>
      </c>
      <c r="U89" s="3" t="s">
        <v>76</v>
      </c>
      <c r="V89" s="3" t="s">
        <v>86</v>
      </c>
      <c r="W89" s="3" t="s">
        <v>77</v>
      </c>
      <c r="X89" s="3" t="s">
        <v>87</v>
      </c>
      <c r="Y89" s="3" t="s">
        <v>76</v>
      </c>
      <c r="Z89" s="3" t="s">
        <v>86</v>
      </c>
      <c r="AA89" s="3" t="s">
        <v>77</v>
      </c>
      <c r="AB89" s="3" t="s">
        <v>87</v>
      </c>
    </row>
    <row r="90" spans="1:28">
      <c r="A90">
        <v>2843</v>
      </c>
      <c r="B90">
        <f>C90-A90</f>
        <v>1595</v>
      </c>
      <c r="C90">
        <v>4438</v>
      </c>
      <c r="D90">
        <v>4781</v>
      </c>
      <c r="E90">
        <v>2391</v>
      </c>
      <c r="F90">
        <f t="shared" ref="F90:F103" si="22">G90-E90</f>
        <v>969</v>
      </c>
      <c r="G90">
        <v>3360</v>
      </c>
      <c r="H90">
        <v>3406</v>
      </c>
      <c r="I90">
        <v>2703</v>
      </c>
      <c r="J90">
        <f t="shared" ref="J90:J99" si="23">K90-I90</f>
        <v>922</v>
      </c>
      <c r="K90">
        <v>3625</v>
      </c>
      <c r="L90">
        <v>3703</v>
      </c>
      <c r="M90">
        <v>3641</v>
      </c>
      <c r="N90">
        <f t="shared" ref="N90:N103" si="24">O90-M90</f>
        <v>1625</v>
      </c>
      <c r="O90">
        <v>5266</v>
      </c>
      <c r="P90">
        <v>5359</v>
      </c>
      <c r="Q90">
        <v>14203</v>
      </c>
      <c r="R90">
        <f>S90-Q90</f>
        <v>1735</v>
      </c>
      <c r="S90">
        <v>15938</v>
      </c>
      <c r="T90">
        <v>16015</v>
      </c>
      <c r="U90">
        <v>22265</v>
      </c>
      <c r="V90">
        <f t="shared" ref="V90:V104" si="25">W90-U90</f>
        <v>2625</v>
      </c>
      <c r="W90">
        <v>24890</v>
      </c>
      <c r="X90">
        <v>24938</v>
      </c>
      <c r="Y90">
        <v>109813</v>
      </c>
      <c r="Z90">
        <f t="shared" ref="Z90:Z94" si="26">AA90-Y90</f>
        <v>9093</v>
      </c>
      <c r="AA90">
        <v>118906</v>
      </c>
      <c r="AB90">
        <v>118953</v>
      </c>
    </row>
    <row r="91" spans="1:28">
      <c r="A91">
        <v>2266</v>
      </c>
      <c r="B91">
        <f t="shared" ref="B91:B94" si="27">C91-A91</f>
        <v>1031</v>
      </c>
      <c r="C91">
        <v>3297</v>
      </c>
      <c r="D91">
        <v>3344</v>
      </c>
      <c r="E91">
        <v>2172</v>
      </c>
      <c r="F91">
        <f t="shared" si="22"/>
        <v>859</v>
      </c>
      <c r="G91">
        <v>3031</v>
      </c>
      <c r="H91">
        <v>3078</v>
      </c>
      <c r="I91">
        <v>2625</v>
      </c>
      <c r="J91">
        <f t="shared" si="23"/>
        <v>953</v>
      </c>
      <c r="K91">
        <v>3578</v>
      </c>
      <c r="L91">
        <v>3625</v>
      </c>
      <c r="M91">
        <v>3906</v>
      </c>
      <c r="N91">
        <f t="shared" si="24"/>
        <v>1219</v>
      </c>
      <c r="O91">
        <v>5125</v>
      </c>
      <c r="P91">
        <v>5172</v>
      </c>
      <c r="Q91">
        <v>14578</v>
      </c>
      <c r="R91">
        <f>S91-Q91</f>
        <v>1626</v>
      </c>
      <c r="S91">
        <v>16204</v>
      </c>
      <c r="T91">
        <v>16281</v>
      </c>
      <c r="U91">
        <v>22625</v>
      </c>
      <c r="V91">
        <f t="shared" si="25"/>
        <v>2641</v>
      </c>
      <c r="W91">
        <v>25266</v>
      </c>
      <c r="X91">
        <v>25360</v>
      </c>
      <c r="Y91">
        <v>112875</v>
      </c>
      <c r="Z91">
        <f t="shared" si="26"/>
        <v>8969</v>
      </c>
      <c r="AA91">
        <v>121844</v>
      </c>
      <c r="AB91">
        <v>122031</v>
      </c>
    </row>
    <row r="92" spans="1:28">
      <c r="A92">
        <v>2187</v>
      </c>
      <c r="B92">
        <f t="shared" si="27"/>
        <v>860</v>
      </c>
      <c r="C92">
        <v>3047</v>
      </c>
      <c r="D92">
        <v>3094</v>
      </c>
      <c r="E92">
        <v>2547</v>
      </c>
      <c r="F92">
        <f t="shared" si="22"/>
        <v>1375</v>
      </c>
      <c r="G92">
        <v>3922</v>
      </c>
      <c r="H92">
        <v>3984</v>
      </c>
      <c r="I92">
        <v>2656</v>
      </c>
      <c r="J92">
        <f t="shared" si="23"/>
        <v>954</v>
      </c>
      <c r="K92">
        <v>3610</v>
      </c>
      <c r="L92">
        <v>3703</v>
      </c>
      <c r="M92">
        <v>3656</v>
      </c>
      <c r="N92">
        <f t="shared" si="24"/>
        <v>1125</v>
      </c>
      <c r="O92">
        <v>4781</v>
      </c>
      <c r="P92">
        <v>4843</v>
      </c>
      <c r="U92">
        <v>22360</v>
      </c>
      <c r="V92">
        <f t="shared" si="25"/>
        <v>2328</v>
      </c>
      <c r="W92">
        <v>24688</v>
      </c>
      <c r="X92">
        <v>24765</v>
      </c>
      <c r="Y92">
        <v>111907</v>
      </c>
      <c r="Z92">
        <f t="shared" si="26"/>
        <v>8577</v>
      </c>
      <c r="AA92">
        <v>120484</v>
      </c>
      <c r="AB92">
        <v>120688</v>
      </c>
    </row>
    <row r="93" spans="1:28">
      <c r="A93">
        <v>2328</v>
      </c>
      <c r="B93">
        <f t="shared" si="27"/>
        <v>922</v>
      </c>
      <c r="C93">
        <v>3250</v>
      </c>
      <c r="D93">
        <v>3312</v>
      </c>
      <c r="E93">
        <v>2360</v>
      </c>
      <c r="F93">
        <f t="shared" si="22"/>
        <v>1375</v>
      </c>
      <c r="G93">
        <v>3735</v>
      </c>
      <c r="H93">
        <v>3781</v>
      </c>
      <c r="I93">
        <v>2484</v>
      </c>
      <c r="J93">
        <f t="shared" si="23"/>
        <v>906</v>
      </c>
      <c r="K93">
        <v>3390</v>
      </c>
      <c r="L93">
        <v>3484</v>
      </c>
      <c r="M93">
        <v>3890</v>
      </c>
      <c r="N93">
        <f t="shared" si="24"/>
        <v>1173</v>
      </c>
      <c r="O93">
        <v>5063</v>
      </c>
      <c r="P93">
        <v>5109</v>
      </c>
      <c r="U93">
        <v>21313</v>
      </c>
      <c r="V93">
        <f t="shared" si="25"/>
        <v>2593</v>
      </c>
      <c r="W93">
        <v>23906</v>
      </c>
      <c r="X93">
        <v>23985</v>
      </c>
      <c r="Y93">
        <v>111906</v>
      </c>
      <c r="Z93">
        <f t="shared" si="26"/>
        <v>8687</v>
      </c>
      <c r="AA93">
        <v>120593</v>
      </c>
      <c r="AB93">
        <v>120829</v>
      </c>
    </row>
    <row r="94" spans="1:28">
      <c r="A94">
        <v>2656</v>
      </c>
      <c r="B94">
        <f t="shared" si="27"/>
        <v>1063</v>
      </c>
      <c r="C94">
        <v>3719</v>
      </c>
      <c r="D94">
        <v>3766</v>
      </c>
      <c r="E94">
        <v>2703</v>
      </c>
      <c r="F94">
        <f t="shared" si="22"/>
        <v>1000</v>
      </c>
      <c r="G94">
        <v>3703</v>
      </c>
      <c r="H94">
        <v>3766</v>
      </c>
      <c r="I94">
        <v>2828</v>
      </c>
      <c r="J94">
        <f t="shared" si="23"/>
        <v>1062</v>
      </c>
      <c r="K94">
        <v>3890</v>
      </c>
      <c r="L94">
        <v>3953</v>
      </c>
      <c r="M94">
        <v>3843</v>
      </c>
      <c r="N94">
        <f t="shared" si="24"/>
        <v>1532</v>
      </c>
      <c r="O94">
        <v>5375</v>
      </c>
      <c r="P94">
        <v>5422</v>
      </c>
      <c r="U94">
        <v>22468</v>
      </c>
      <c r="V94">
        <f t="shared" si="25"/>
        <v>2563</v>
      </c>
      <c r="W94">
        <v>25031</v>
      </c>
      <c r="X94">
        <v>25109</v>
      </c>
      <c r="Y94">
        <v>112265</v>
      </c>
      <c r="Z94">
        <f t="shared" si="26"/>
        <v>9125</v>
      </c>
      <c r="AA94">
        <v>121390</v>
      </c>
      <c r="AB94">
        <v>121609</v>
      </c>
    </row>
    <row r="95" spans="1:28">
      <c r="A95">
        <v>2547</v>
      </c>
      <c r="B95">
        <f>C95-A95</f>
        <v>1078</v>
      </c>
      <c r="C95">
        <v>3625</v>
      </c>
      <c r="D95">
        <v>3672</v>
      </c>
      <c r="E95">
        <v>2359</v>
      </c>
      <c r="F95">
        <f t="shared" si="22"/>
        <v>1063</v>
      </c>
      <c r="G95">
        <v>3422</v>
      </c>
      <c r="H95">
        <v>3500</v>
      </c>
      <c r="I95">
        <v>2657</v>
      </c>
      <c r="J95">
        <f t="shared" si="23"/>
        <v>968</v>
      </c>
      <c r="K95">
        <v>3625</v>
      </c>
      <c r="L95">
        <v>3672</v>
      </c>
      <c r="M95">
        <v>3922</v>
      </c>
      <c r="N95">
        <f t="shared" si="24"/>
        <v>1282</v>
      </c>
      <c r="O95">
        <v>5204</v>
      </c>
      <c r="P95">
        <v>5250</v>
      </c>
      <c r="U95">
        <v>22437</v>
      </c>
      <c r="V95">
        <f t="shared" si="25"/>
        <v>2516</v>
      </c>
      <c r="W95">
        <v>24953</v>
      </c>
      <c r="X95">
        <v>25063</v>
      </c>
    </row>
    <row r="96" spans="1:28">
      <c r="A96">
        <v>2391</v>
      </c>
      <c r="B96">
        <f>C96-A96</f>
        <v>1046</v>
      </c>
      <c r="C96">
        <v>3437</v>
      </c>
      <c r="D96">
        <v>3515</v>
      </c>
      <c r="E96">
        <v>2656</v>
      </c>
      <c r="F96">
        <f t="shared" si="22"/>
        <v>860</v>
      </c>
      <c r="G96">
        <v>3516</v>
      </c>
      <c r="H96">
        <v>3625</v>
      </c>
      <c r="I96">
        <v>2516</v>
      </c>
      <c r="J96">
        <f t="shared" si="23"/>
        <v>968</v>
      </c>
      <c r="K96">
        <v>3484</v>
      </c>
      <c r="L96">
        <v>3578</v>
      </c>
      <c r="M96">
        <v>3813</v>
      </c>
      <c r="N96">
        <f t="shared" si="24"/>
        <v>1077</v>
      </c>
      <c r="O96">
        <v>4890</v>
      </c>
      <c r="P96">
        <v>4968</v>
      </c>
      <c r="U96">
        <v>22359</v>
      </c>
      <c r="V96">
        <f t="shared" si="25"/>
        <v>3438</v>
      </c>
      <c r="W96">
        <v>25797</v>
      </c>
      <c r="X96">
        <v>25891</v>
      </c>
    </row>
    <row r="97" spans="1:28">
      <c r="A97">
        <v>3109</v>
      </c>
      <c r="B97">
        <f>C97-A97</f>
        <v>1016</v>
      </c>
      <c r="C97">
        <v>4125</v>
      </c>
      <c r="D97">
        <v>4172</v>
      </c>
      <c r="E97">
        <v>2438</v>
      </c>
      <c r="F97">
        <f t="shared" si="22"/>
        <v>969</v>
      </c>
      <c r="G97">
        <v>3407</v>
      </c>
      <c r="H97">
        <v>3437</v>
      </c>
      <c r="I97">
        <v>2562</v>
      </c>
      <c r="J97">
        <f t="shared" si="23"/>
        <v>907</v>
      </c>
      <c r="K97">
        <v>3469</v>
      </c>
      <c r="L97">
        <v>3578</v>
      </c>
      <c r="M97">
        <v>3765</v>
      </c>
      <c r="N97">
        <f t="shared" si="24"/>
        <v>1220</v>
      </c>
      <c r="O97">
        <v>4985</v>
      </c>
      <c r="P97">
        <v>5047</v>
      </c>
      <c r="U97">
        <v>22343</v>
      </c>
      <c r="V97">
        <f t="shared" si="25"/>
        <v>2579</v>
      </c>
      <c r="W97">
        <v>24922</v>
      </c>
      <c r="X97">
        <v>25297</v>
      </c>
    </row>
    <row r="98" spans="1:28">
      <c r="A98">
        <v>2406</v>
      </c>
      <c r="B98">
        <f>C98-A98</f>
        <v>1234</v>
      </c>
      <c r="C98">
        <v>3640</v>
      </c>
      <c r="D98">
        <v>3688</v>
      </c>
      <c r="E98">
        <v>2843</v>
      </c>
      <c r="F98">
        <f t="shared" si="22"/>
        <v>829</v>
      </c>
      <c r="G98">
        <v>3672</v>
      </c>
      <c r="H98">
        <v>3734</v>
      </c>
      <c r="I98">
        <v>2609</v>
      </c>
      <c r="J98">
        <f t="shared" si="23"/>
        <v>906</v>
      </c>
      <c r="K98">
        <v>3515</v>
      </c>
      <c r="L98">
        <v>3610</v>
      </c>
      <c r="M98">
        <v>3938</v>
      </c>
      <c r="N98">
        <f t="shared" si="24"/>
        <v>1359</v>
      </c>
      <c r="O98">
        <v>5297</v>
      </c>
      <c r="P98">
        <v>5359</v>
      </c>
      <c r="U98">
        <v>21641</v>
      </c>
      <c r="V98">
        <f t="shared" si="25"/>
        <v>2578</v>
      </c>
      <c r="W98">
        <v>24219</v>
      </c>
      <c r="X98">
        <v>24297</v>
      </c>
    </row>
    <row r="99" spans="1:28">
      <c r="A99">
        <v>2500</v>
      </c>
      <c r="B99">
        <f>C99-A99</f>
        <v>969</v>
      </c>
      <c r="C99">
        <v>3469</v>
      </c>
      <c r="D99">
        <v>3547</v>
      </c>
      <c r="E99">
        <v>2406</v>
      </c>
      <c r="F99">
        <f t="shared" si="22"/>
        <v>844</v>
      </c>
      <c r="G99">
        <v>3250</v>
      </c>
      <c r="H99">
        <v>3328</v>
      </c>
      <c r="I99">
        <v>2641</v>
      </c>
      <c r="J99">
        <f t="shared" si="23"/>
        <v>1000</v>
      </c>
      <c r="K99">
        <v>3641</v>
      </c>
      <c r="L99">
        <v>3688</v>
      </c>
      <c r="M99">
        <v>3860</v>
      </c>
      <c r="N99">
        <f t="shared" si="24"/>
        <v>1765</v>
      </c>
      <c r="O99">
        <v>5625</v>
      </c>
      <c r="P99">
        <v>5719</v>
      </c>
      <c r="U99">
        <v>22765</v>
      </c>
      <c r="V99">
        <f t="shared" si="25"/>
        <v>2985</v>
      </c>
      <c r="W99">
        <v>25750</v>
      </c>
      <c r="X99">
        <v>25813</v>
      </c>
    </row>
    <row r="100" spans="1:28">
      <c r="E100">
        <v>2641</v>
      </c>
      <c r="F100">
        <f t="shared" si="22"/>
        <v>890</v>
      </c>
      <c r="G100">
        <v>3531</v>
      </c>
      <c r="H100">
        <v>3610</v>
      </c>
      <c r="M100">
        <v>3969</v>
      </c>
      <c r="N100">
        <f t="shared" si="24"/>
        <v>1391</v>
      </c>
      <c r="O100">
        <v>5360</v>
      </c>
      <c r="P100">
        <v>5422</v>
      </c>
      <c r="U100">
        <v>22171</v>
      </c>
      <c r="V100">
        <f t="shared" si="25"/>
        <v>2438</v>
      </c>
      <c r="W100">
        <v>24609</v>
      </c>
      <c r="X100">
        <v>24672</v>
      </c>
    </row>
    <row r="101" spans="1:28">
      <c r="E101">
        <v>2344</v>
      </c>
      <c r="F101">
        <f t="shared" si="22"/>
        <v>1906</v>
      </c>
      <c r="G101">
        <v>4250</v>
      </c>
      <c r="H101">
        <v>4375</v>
      </c>
      <c r="M101">
        <v>3844</v>
      </c>
      <c r="N101">
        <f t="shared" si="24"/>
        <v>1468</v>
      </c>
      <c r="O101">
        <v>5312</v>
      </c>
      <c r="P101">
        <v>5390</v>
      </c>
      <c r="U101">
        <v>22156</v>
      </c>
      <c r="V101">
        <f t="shared" si="25"/>
        <v>2562</v>
      </c>
      <c r="W101">
        <v>24718</v>
      </c>
      <c r="X101">
        <v>24781</v>
      </c>
    </row>
    <row r="102" spans="1:28">
      <c r="E102">
        <v>2516</v>
      </c>
      <c r="F102">
        <f t="shared" si="22"/>
        <v>1140</v>
      </c>
      <c r="G102">
        <v>3656</v>
      </c>
      <c r="H102">
        <v>3718</v>
      </c>
      <c r="M102">
        <v>3782</v>
      </c>
      <c r="N102">
        <f t="shared" si="24"/>
        <v>1500</v>
      </c>
      <c r="O102">
        <v>5282</v>
      </c>
      <c r="P102">
        <v>5344</v>
      </c>
      <c r="U102">
        <v>20907</v>
      </c>
      <c r="V102">
        <f t="shared" si="25"/>
        <v>2484</v>
      </c>
      <c r="W102">
        <v>23391</v>
      </c>
      <c r="X102">
        <v>23468</v>
      </c>
    </row>
    <row r="103" spans="1:28">
      <c r="E103">
        <v>2391</v>
      </c>
      <c r="F103">
        <f t="shared" si="22"/>
        <v>1000</v>
      </c>
      <c r="G103">
        <v>3391</v>
      </c>
      <c r="H103">
        <v>3469</v>
      </c>
      <c r="M103">
        <v>3656</v>
      </c>
      <c r="N103">
        <f t="shared" si="24"/>
        <v>1625</v>
      </c>
      <c r="O103">
        <v>5281</v>
      </c>
      <c r="P103">
        <v>5359</v>
      </c>
      <c r="U103">
        <v>20953</v>
      </c>
      <c r="V103">
        <f t="shared" si="25"/>
        <v>2578</v>
      </c>
      <c r="W103">
        <v>23531</v>
      </c>
      <c r="X103">
        <v>23656</v>
      </c>
    </row>
    <row r="104" spans="1:28">
      <c r="U104">
        <v>22141</v>
      </c>
      <c r="V104">
        <f t="shared" si="25"/>
        <v>2656</v>
      </c>
      <c r="W104">
        <v>24797</v>
      </c>
      <c r="X104">
        <v>24907</v>
      </c>
    </row>
    <row r="105" spans="1:28" s="57" customFormat="1">
      <c r="A105" s="57">
        <f>AVERAGE(A90:A104)</f>
        <v>2523.3000000000002</v>
      </c>
      <c r="B105" s="57">
        <f t="shared" ref="B105:AB105" si="28">AVERAGE(B90:B104)</f>
        <v>1081.4000000000001</v>
      </c>
      <c r="C105" s="57">
        <f t="shared" si="28"/>
        <v>3604.7</v>
      </c>
      <c r="D105" s="57">
        <f t="shared" si="28"/>
        <v>3689.1</v>
      </c>
      <c r="E105" s="57">
        <f t="shared" si="28"/>
        <v>2483.3571428571427</v>
      </c>
      <c r="F105" s="57">
        <f t="shared" si="28"/>
        <v>1077.0714285714287</v>
      </c>
      <c r="G105" s="57">
        <f t="shared" si="28"/>
        <v>3560.4285714285716</v>
      </c>
      <c r="H105" s="57">
        <f t="shared" si="28"/>
        <v>3629.3571428571427</v>
      </c>
      <c r="I105" s="57">
        <f t="shared" si="28"/>
        <v>2628.1</v>
      </c>
      <c r="J105" s="57">
        <f t="shared" si="28"/>
        <v>954.6</v>
      </c>
      <c r="K105" s="57">
        <f t="shared" si="28"/>
        <v>3582.7</v>
      </c>
      <c r="L105" s="57">
        <f t="shared" si="28"/>
        <v>3659.4</v>
      </c>
      <c r="M105" s="57">
        <f t="shared" si="28"/>
        <v>3820.3571428571427</v>
      </c>
      <c r="N105" s="57">
        <f t="shared" si="28"/>
        <v>1382.9285714285713</v>
      </c>
      <c r="O105" s="57">
        <f t="shared" si="28"/>
        <v>5203.2857142857147</v>
      </c>
      <c r="P105" s="57">
        <f t="shared" si="28"/>
        <v>5268.7857142857147</v>
      </c>
      <c r="Q105" s="57">
        <f t="shared" si="28"/>
        <v>14390.5</v>
      </c>
      <c r="R105" s="57">
        <f t="shared" si="28"/>
        <v>1680.5</v>
      </c>
      <c r="S105" s="57">
        <f t="shared" si="28"/>
        <v>16071</v>
      </c>
      <c r="T105" s="57">
        <f t="shared" si="28"/>
        <v>16148</v>
      </c>
      <c r="U105" s="57">
        <f t="shared" si="28"/>
        <v>22060.266666666666</v>
      </c>
      <c r="V105" s="57">
        <f t="shared" si="28"/>
        <v>2637.6</v>
      </c>
      <c r="W105" s="57">
        <f t="shared" si="28"/>
        <v>24697.866666666665</v>
      </c>
      <c r="X105" s="57">
        <f t="shared" si="28"/>
        <v>24800.133333333335</v>
      </c>
      <c r="Y105" s="57">
        <f t="shared" si="28"/>
        <v>111753.2</v>
      </c>
      <c r="Z105" s="57">
        <f t="shared" si="28"/>
        <v>8890.2000000000007</v>
      </c>
      <c r="AA105" s="57">
        <f t="shared" si="28"/>
        <v>120643.4</v>
      </c>
      <c r="AB105" s="57">
        <f t="shared" si="28"/>
        <v>120822</v>
      </c>
    </row>
    <row r="106" spans="1:28" s="57" customFormat="1">
      <c r="A106" s="57">
        <f>STDEV(A90:A104)</f>
        <v>281.39969596445741</v>
      </c>
      <c r="B106" s="57">
        <f t="shared" ref="B106:AB106" si="29">STDEV(B90:B104)</f>
        <v>206.16940176035399</v>
      </c>
      <c r="C106" s="57">
        <f t="shared" si="29"/>
        <v>416.05049105981169</v>
      </c>
      <c r="D106" s="57">
        <f t="shared" si="29"/>
        <v>482.76873920704128</v>
      </c>
      <c r="E106" s="57">
        <f t="shared" si="29"/>
        <v>177.48352345753469</v>
      </c>
      <c r="F106" s="57">
        <f t="shared" si="29"/>
        <v>297.36987180839401</v>
      </c>
      <c r="G106" s="57">
        <f t="shared" si="29"/>
        <v>299.96248849730335</v>
      </c>
      <c r="H106" s="57">
        <f t="shared" si="29"/>
        <v>312.16011846556984</v>
      </c>
      <c r="I106" s="57">
        <f t="shared" si="29"/>
        <v>97.425127947343327</v>
      </c>
      <c r="J106" s="57">
        <f t="shared" si="29"/>
        <v>49.453007997492342</v>
      </c>
      <c r="K106" s="57">
        <f t="shared" si="29"/>
        <v>136.04088437753393</v>
      </c>
      <c r="L106" s="57">
        <f t="shared" si="29"/>
        <v>124.10586878414465</v>
      </c>
      <c r="M106" s="57">
        <f t="shared" si="29"/>
        <v>108.08800342089542</v>
      </c>
      <c r="N106" s="57">
        <f t="shared" si="29"/>
        <v>210.26959408769076</v>
      </c>
      <c r="O106" s="57">
        <f t="shared" si="29"/>
        <v>218.13701712859032</v>
      </c>
      <c r="P106" s="57">
        <f t="shared" si="29"/>
        <v>223.71244543332608</v>
      </c>
      <c r="Q106" s="57">
        <f t="shared" si="29"/>
        <v>265.1650429449553</v>
      </c>
      <c r="R106" s="57">
        <f t="shared" si="29"/>
        <v>77.074639149333677</v>
      </c>
      <c r="S106" s="57">
        <f t="shared" si="29"/>
        <v>188.09040379562165</v>
      </c>
      <c r="T106" s="57">
        <f t="shared" si="29"/>
        <v>188.09040379562165</v>
      </c>
      <c r="U106" s="57">
        <f t="shared" si="29"/>
        <v>582.04583357408967</v>
      </c>
      <c r="V106" s="57">
        <f t="shared" si="29"/>
        <v>261.82267718002169</v>
      </c>
      <c r="W106" s="57">
        <f t="shared" si="29"/>
        <v>699.24182069548874</v>
      </c>
      <c r="X106" s="57">
        <f t="shared" si="29"/>
        <v>706.62000969067969</v>
      </c>
      <c r="Y106" s="57">
        <f t="shared" si="29"/>
        <v>1154.5294279492243</v>
      </c>
      <c r="Z106" s="57">
        <f t="shared" si="29"/>
        <v>245.89265950817438</v>
      </c>
      <c r="AA106" s="57">
        <f t="shared" si="29"/>
        <v>1123.0938518214928</v>
      </c>
      <c r="AB106" s="57">
        <f t="shared" si="29"/>
        <v>1182.3933355698518</v>
      </c>
    </row>
  </sheetData>
  <mergeCells count="6">
    <mergeCell ref="AA4:AC4"/>
    <mergeCell ref="AD4:AF4"/>
    <mergeCell ref="AG4:AI4"/>
    <mergeCell ref="B17:F17"/>
    <mergeCell ref="B2:E2"/>
    <mergeCell ref="X4:Z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T1:AP61"/>
  <sheetViews>
    <sheetView topLeftCell="S1" zoomScale="90" zoomScaleNormal="90" workbookViewId="0">
      <selection activeCell="AD32" sqref="AD32"/>
    </sheetView>
  </sheetViews>
  <sheetFormatPr defaultRowHeight="12.75"/>
  <cols>
    <col min="21" max="21" width="14.7109375" bestFit="1" customWidth="1"/>
    <col min="22" max="24" width="11.42578125" bestFit="1" customWidth="1"/>
    <col min="25" max="25" width="10.28515625" customWidth="1"/>
    <col min="26" max="26" width="11.28515625" customWidth="1"/>
    <col min="27" max="27" width="11.5703125" customWidth="1"/>
    <col min="29" max="29" width="11.28515625" customWidth="1"/>
    <col min="32" max="32" width="10.140625" customWidth="1"/>
    <col min="33" max="33" width="10.5703125" customWidth="1"/>
    <col min="34" max="34" width="10.28515625" customWidth="1"/>
  </cols>
  <sheetData>
    <row r="1" spans="20:42" ht="15.75">
      <c r="T1" s="61"/>
      <c r="U1" s="75" t="s">
        <v>94</v>
      </c>
      <c r="V1" s="75"/>
      <c r="W1" s="75"/>
      <c r="X1" s="75"/>
      <c r="Y1" s="75"/>
      <c r="Z1" s="75"/>
      <c r="AA1" s="75"/>
      <c r="AB1" s="75"/>
      <c r="AC1" s="75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20:42" ht="15.75">
      <c r="T2" s="43" t="s">
        <v>0</v>
      </c>
      <c r="U2" s="75" t="s">
        <v>107</v>
      </c>
      <c r="V2" s="75"/>
      <c r="W2" s="75"/>
      <c r="X2" s="75" t="s">
        <v>108</v>
      </c>
      <c r="Y2" s="75"/>
      <c r="Z2" s="75"/>
      <c r="AA2" s="75" t="s">
        <v>109</v>
      </c>
      <c r="AB2" s="75"/>
      <c r="AC2" s="75"/>
      <c r="AE2" s="61"/>
      <c r="AF2" s="75" t="s">
        <v>93</v>
      </c>
      <c r="AG2" s="75"/>
      <c r="AH2" s="75"/>
      <c r="AI2" s="75"/>
      <c r="AJ2" s="75"/>
      <c r="AK2" s="75"/>
      <c r="AL2" s="75"/>
      <c r="AM2" s="75"/>
      <c r="AN2" s="75"/>
    </row>
    <row r="3" spans="20:42" ht="15.75">
      <c r="T3" s="67" t="s">
        <v>90</v>
      </c>
      <c r="U3" s="63" t="s">
        <v>76</v>
      </c>
      <c r="V3" s="64" t="s">
        <v>86</v>
      </c>
      <c r="W3" s="64" t="s">
        <v>87</v>
      </c>
      <c r="X3" s="63" t="s">
        <v>76</v>
      </c>
      <c r="Y3" s="64" t="s">
        <v>86</v>
      </c>
      <c r="Z3" s="64" t="s">
        <v>87</v>
      </c>
      <c r="AA3" s="63" t="s">
        <v>76</v>
      </c>
      <c r="AB3" s="64" t="s">
        <v>86</v>
      </c>
      <c r="AC3" s="64" t="s">
        <v>87</v>
      </c>
      <c r="AE3" s="43" t="s">
        <v>0</v>
      </c>
      <c r="AF3" s="75" t="s">
        <v>107</v>
      </c>
      <c r="AG3" s="75"/>
      <c r="AH3" s="75"/>
      <c r="AI3" s="75" t="s">
        <v>108</v>
      </c>
      <c r="AJ3" s="75"/>
      <c r="AK3" s="75"/>
      <c r="AL3" s="75" t="s">
        <v>109</v>
      </c>
      <c r="AM3" s="75"/>
      <c r="AN3" s="75"/>
    </row>
    <row r="4" spans="20:42" ht="15.75">
      <c r="T4" s="66">
        <v>0.01</v>
      </c>
      <c r="U4" s="65">
        <v>769.94444444444446</v>
      </c>
      <c r="V4" s="55">
        <v>813.33333333333303</v>
      </c>
      <c r="W4" s="55">
        <v>1728.2777777777778</v>
      </c>
      <c r="X4" s="65">
        <v>1385.5</v>
      </c>
      <c r="Y4" s="55">
        <v>891.58333333333337</v>
      </c>
      <c r="Z4" s="55">
        <v>2329.5</v>
      </c>
      <c r="AA4" s="65">
        <v>2423.3000000000002</v>
      </c>
      <c r="AB4" s="55">
        <v>1041.4000000000001</v>
      </c>
      <c r="AC4" s="55">
        <v>3589.1</v>
      </c>
      <c r="AE4" s="67" t="s">
        <v>90</v>
      </c>
      <c r="AF4" s="64" t="s">
        <v>76</v>
      </c>
      <c r="AG4" s="64" t="s">
        <v>86</v>
      </c>
      <c r="AH4" s="64" t="s">
        <v>87</v>
      </c>
      <c r="AI4" s="64" t="s">
        <v>76</v>
      </c>
      <c r="AJ4" s="64" t="s">
        <v>86</v>
      </c>
      <c r="AK4" s="64" t="s">
        <v>87</v>
      </c>
      <c r="AL4" s="64" t="s">
        <v>76</v>
      </c>
      <c r="AM4" s="64" t="s">
        <v>86</v>
      </c>
      <c r="AN4" s="64" t="s">
        <v>87</v>
      </c>
    </row>
    <row r="5" spans="20:42" ht="15.75">
      <c r="T5" s="66">
        <v>0.1</v>
      </c>
      <c r="U5" s="65">
        <v>1160.95</v>
      </c>
      <c r="V5" s="55">
        <v>829.55</v>
      </c>
      <c r="W5" s="55">
        <v>2031.35</v>
      </c>
      <c r="X5" s="65">
        <v>1712.2727272727273</v>
      </c>
      <c r="Y5" s="55">
        <v>994.27272727272725</v>
      </c>
      <c r="Z5" s="55">
        <v>2760</v>
      </c>
      <c r="AA5" s="65">
        <v>2483.3571428571427</v>
      </c>
      <c r="AB5" s="55">
        <v>1077.0714285714287</v>
      </c>
      <c r="AC5" s="55">
        <v>3629.3571428571427</v>
      </c>
      <c r="AE5" s="66">
        <v>0.01</v>
      </c>
      <c r="AF5" s="55">
        <v>92.515481834582388</v>
      </c>
      <c r="AG5" s="55">
        <v>103.66858960450961</v>
      </c>
      <c r="AH5" s="55">
        <v>164.37468158969151</v>
      </c>
      <c r="AI5" s="55">
        <v>91.094855657565688</v>
      </c>
      <c r="AJ5" s="55">
        <v>85.338319574964274</v>
      </c>
      <c r="AK5" s="55">
        <v>131.45721737508367</v>
      </c>
      <c r="AL5" s="55">
        <v>281.39969596445741</v>
      </c>
      <c r="AM5" s="55">
        <v>206.16940176035399</v>
      </c>
      <c r="AN5" s="55">
        <v>482.76873920704128</v>
      </c>
    </row>
    <row r="6" spans="20:42" ht="15.75">
      <c r="T6" s="66">
        <v>0.5</v>
      </c>
      <c r="U6" s="65">
        <v>2664.4736842105262</v>
      </c>
      <c r="V6" s="55">
        <v>958.10526315789468</v>
      </c>
      <c r="W6" s="55">
        <v>3672.7368421052633</v>
      </c>
      <c r="X6" s="65">
        <v>2488.4666666666667</v>
      </c>
      <c r="Y6" s="55">
        <v>999.66666666666697</v>
      </c>
      <c r="Z6" s="55">
        <v>3460.4</v>
      </c>
      <c r="AA6" s="65">
        <v>2628.1</v>
      </c>
      <c r="AB6" s="55">
        <v>1194.5999999999999</v>
      </c>
      <c r="AC6" s="55">
        <v>3759.4</v>
      </c>
      <c r="AE6" s="66">
        <v>0.1</v>
      </c>
      <c r="AF6" s="55">
        <v>99.030816575341376</v>
      </c>
      <c r="AG6" s="55">
        <v>81.873120709649285</v>
      </c>
      <c r="AH6" s="55">
        <v>123.43644220066349</v>
      </c>
      <c r="AI6" s="55">
        <v>89.56092994805455</v>
      </c>
      <c r="AJ6" s="55">
        <v>107.27986622367536</v>
      </c>
      <c r="AK6" s="55">
        <v>104.35242484690315</v>
      </c>
      <c r="AL6" s="55">
        <v>177.48352345753469</v>
      </c>
      <c r="AM6" s="55">
        <v>297.36987180839401</v>
      </c>
      <c r="AN6" s="55">
        <v>312.16011846556984</v>
      </c>
    </row>
    <row r="7" spans="20:42" ht="15.75">
      <c r="T7" s="66">
        <v>1</v>
      </c>
      <c r="U7" s="65">
        <v>5749.7894736842109</v>
      </c>
      <c r="V7" s="55">
        <v>1172.6842105263158</v>
      </c>
      <c r="W7" s="55">
        <v>6977</v>
      </c>
      <c r="X7" s="65">
        <v>3440.8947368421054</v>
      </c>
      <c r="Y7" s="55">
        <v>1140.4736842105262</v>
      </c>
      <c r="Z7" s="55">
        <v>4640.5263157894733</v>
      </c>
      <c r="AA7" s="65">
        <v>3820.3571428571427</v>
      </c>
      <c r="AB7" s="55">
        <v>1382.9285714285713</v>
      </c>
      <c r="AC7" s="55">
        <v>5268.7857142857147</v>
      </c>
      <c r="AE7" s="66">
        <v>0.5</v>
      </c>
      <c r="AF7" s="55">
        <v>94.347094650579066</v>
      </c>
      <c r="AG7" s="55">
        <v>140.08762921703342</v>
      </c>
      <c r="AH7" s="55">
        <v>193.27839509809834</v>
      </c>
      <c r="AI7" s="55">
        <v>97.658930296551674</v>
      </c>
      <c r="AJ7" s="55">
        <v>81.438554108224068</v>
      </c>
      <c r="AK7" s="55">
        <v>120.24308711938318</v>
      </c>
      <c r="AL7" s="55">
        <v>117.425127947343</v>
      </c>
      <c r="AM7" s="55">
        <v>149.45300799749199</v>
      </c>
      <c r="AN7" s="55">
        <v>124.10586878414465</v>
      </c>
    </row>
    <row r="8" spans="20:42" ht="15.75">
      <c r="T8" s="66">
        <v>5</v>
      </c>
      <c r="U8" s="65">
        <v>20350.380952380954</v>
      </c>
      <c r="V8" s="55">
        <v>1706.952380952381</v>
      </c>
      <c r="W8" s="55">
        <v>22107.952380952382</v>
      </c>
      <c r="X8" s="65">
        <v>15036.947368421053</v>
      </c>
      <c r="Y8" s="55">
        <v>1627.578947368421</v>
      </c>
      <c r="Z8" s="55">
        <v>16725.36842105263</v>
      </c>
      <c r="AA8" s="65">
        <v>14390.5</v>
      </c>
      <c r="AB8" s="55">
        <v>1680.5</v>
      </c>
      <c r="AC8" s="55">
        <v>16148</v>
      </c>
      <c r="AE8" s="66">
        <v>1</v>
      </c>
      <c r="AF8" s="55">
        <v>101.607170202614</v>
      </c>
      <c r="AG8" s="55">
        <v>191.36615648529198</v>
      </c>
      <c r="AH8" s="55">
        <v>211.19580172594971</v>
      </c>
      <c r="AI8" s="55">
        <v>90.048070333351106</v>
      </c>
      <c r="AJ8" s="55">
        <v>86.354159921063513</v>
      </c>
      <c r="AK8" s="55">
        <v>106.41969764467058</v>
      </c>
      <c r="AL8" s="55">
        <v>108.08800342089542</v>
      </c>
      <c r="AM8" s="55">
        <v>210.26959408769076</v>
      </c>
      <c r="AN8" s="55">
        <v>223.71244543332608</v>
      </c>
    </row>
    <row r="9" spans="20:42" ht="15.75">
      <c r="T9" s="66">
        <v>10</v>
      </c>
      <c r="U9" s="65">
        <v>45072.75</v>
      </c>
      <c r="V9" s="55">
        <v>2499</v>
      </c>
      <c r="W9" s="55">
        <v>47639.1</v>
      </c>
      <c r="X9" s="65">
        <v>20517.263157894737</v>
      </c>
      <c r="Y9" s="55">
        <v>2518.1052631578946</v>
      </c>
      <c r="Z9" s="55">
        <v>23118.42105263158</v>
      </c>
      <c r="AA9" s="65">
        <v>22060.266666666666</v>
      </c>
      <c r="AB9" s="55">
        <v>2637.6</v>
      </c>
      <c r="AC9" s="55">
        <v>22800.133333333299</v>
      </c>
      <c r="AE9" s="66">
        <v>5</v>
      </c>
      <c r="AF9" s="55">
        <v>99.425085461651491</v>
      </c>
      <c r="AG9" s="55">
        <v>154.33064381077324</v>
      </c>
      <c r="AH9" s="55">
        <v>287.71800025318998</v>
      </c>
      <c r="AI9" s="55">
        <v>190.3696619399889</v>
      </c>
      <c r="AJ9" s="55">
        <v>77.24514784435928</v>
      </c>
      <c r="AK9" s="55">
        <v>201.62402042924305</v>
      </c>
      <c r="AL9" s="55">
        <v>265.1650429449553</v>
      </c>
      <c r="AM9" s="55">
        <v>277.074639149333</v>
      </c>
      <c r="AN9" s="55">
        <v>488.09040379562202</v>
      </c>
    </row>
    <row r="10" spans="20:42" ht="15.75">
      <c r="T10" s="66">
        <v>50</v>
      </c>
      <c r="U10" s="65">
        <v>247321.8</v>
      </c>
      <c r="V10" s="55">
        <v>11839.6</v>
      </c>
      <c r="W10" s="55">
        <v>259341.66666666666</v>
      </c>
      <c r="X10" s="65">
        <v>192592.8</v>
      </c>
      <c r="Y10" s="55">
        <v>11894.6</v>
      </c>
      <c r="Z10" s="55">
        <v>204727.93333333332</v>
      </c>
      <c r="AA10" s="65">
        <v>111753.2</v>
      </c>
      <c r="AB10" s="55">
        <v>8890.2000000000007</v>
      </c>
      <c r="AC10" s="55">
        <v>120822</v>
      </c>
      <c r="AE10" s="66">
        <v>10</v>
      </c>
      <c r="AF10" s="55">
        <v>131.440610055446</v>
      </c>
      <c r="AG10" s="55">
        <v>420</v>
      </c>
      <c r="AH10" s="55">
        <v>509.006470112908</v>
      </c>
      <c r="AI10" s="55">
        <v>973.4172818880794</v>
      </c>
      <c r="AJ10" s="55">
        <v>137.81303548118345</v>
      </c>
      <c r="AK10" s="55">
        <v>941.83021091850867</v>
      </c>
      <c r="AL10" s="55">
        <v>582.04583357408967</v>
      </c>
      <c r="AM10" s="55">
        <v>261.82267718002203</v>
      </c>
      <c r="AN10" s="55">
        <v>706.62000969067969</v>
      </c>
    </row>
    <row r="11" spans="20:42" ht="15.75">
      <c r="AE11" s="66">
        <v>50</v>
      </c>
      <c r="AF11" s="55">
        <v>312.20464900268018</v>
      </c>
      <c r="AG11" s="55">
        <v>5208.7205009620984</v>
      </c>
      <c r="AH11" s="55">
        <v>5395.6380751583165</v>
      </c>
      <c r="AI11" s="55">
        <v>1852.5448211278069</v>
      </c>
      <c r="AJ11" s="55">
        <v>5639.0883609726434</v>
      </c>
      <c r="AK11" s="55">
        <v>5676.4243834436429</v>
      </c>
      <c r="AL11" s="55">
        <v>1154.5294279492243</v>
      </c>
      <c r="AM11" s="55">
        <v>245.89265950817438</v>
      </c>
      <c r="AN11" s="55">
        <v>1182.3933355698518</v>
      </c>
    </row>
    <row r="12" spans="20:42">
      <c r="T12" s="3" t="s">
        <v>88</v>
      </c>
    </row>
    <row r="13" spans="20:42">
      <c r="T13" s="3" t="s">
        <v>89</v>
      </c>
    </row>
    <row r="14" spans="20:42">
      <c r="T14" s="58" t="s">
        <v>91</v>
      </c>
      <c r="U14" s="58"/>
      <c r="V14" s="58"/>
      <c r="W14" s="58"/>
      <c r="X14" s="58"/>
      <c r="AM14" s="59" t="s">
        <v>92</v>
      </c>
      <c r="AN14" s="59" t="s">
        <v>76</v>
      </c>
      <c r="AO14" s="59" t="s">
        <v>86</v>
      </c>
      <c r="AP14" s="59" t="s">
        <v>87</v>
      </c>
    </row>
    <row r="15" spans="20:42">
      <c r="T15" s="58"/>
      <c r="U15" s="58"/>
      <c r="V15" s="58"/>
      <c r="W15" s="58"/>
      <c r="X15" s="58"/>
      <c r="AM15" s="22">
        <v>10</v>
      </c>
      <c r="AN15" s="23">
        <v>797.85106382978722</v>
      </c>
      <c r="AO15" s="23">
        <v>927.3478260869565</v>
      </c>
      <c r="AP15" s="23">
        <v>1808.1304347826087</v>
      </c>
    </row>
    <row r="16" spans="20:42">
      <c r="T16" s="58"/>
      <c r="U16" s="58"/>
      <c r="V16" s="58"/>
      <c r="W16" s="58"/>
      <c r="X16" s="58"/>
      <c r="AM16" s="22">
        <v>100</v>
      </c>
      <c r="AN16" s="23">
        <v>1384.8571428571429</v>
      </c>
      <c r="AO16" s="23">
        <v>1168.2916666666667</v>
      </c>
      <c r="AP16" s="23">
        <v>2635.4583333333335</v>
      </c>
    </row>
    <row r="17" spans="20:42">
      <c r="T17" s="58"/>
      <c r="U17" s="58"/>
      <c r="V17" s="58"/>
      <c r="W17" s="58"/>
      <c r="X17" s="58"/>
      <c r="AM17" s="22">
        <v>500</v>
      </c>
      <c r="AN17" s="23">
        <v>3770.1632653061224</v>
      </c>
      <c r="AO17" s="23">
        <v>1153.9591836734694</v>
      </c>
      <c r="AP17" s="23">
        <v>5001.2857142857147</v>
      </c>
    </row>
    <row r="18" spans="20:42">
      <c r="AM18" s="22">
        <v>1000</v>
      </c>
      <c r="AN18" s="23">
        <v>6794.9387755102043</v>
      </c>
      <c r="AO18" s="23">
        <v>1360.408163265306</v>
      </c>
      <c r="AP18" s="23">
        <v>8225.7346938775518</v>
      </c>
    </row>
    <row r="19" spans="20:42">
      <c r="AM19" s="22">
        <v>5000</v>
      </c>
      <c r="AN19" s="23">
        <v>31237.411764705881</v>
      </c>
      <c r="AO19" s="23">
        <v>2116.1224489795918</v>
      </c>
      <c r="AP19" s="23">
        <v>33419.306122448979</v>
      </c>
    </row>
    <row r="20" spans="20:42">
      <c r="T20" s="58" t="s">
        <v>103</v>
      </c>
      <c r="Y20" s="60"/>
      <c r="AM20" s="22">
        <v>10000</v>
      </c>
      <c r="AN20" s="23">
        <v>61777.204081632655</v>
      </c>
      <c r="AO20" s="23">
        <v>2675.8695652173915</v>
      </c>
      <c r="AP20" s="23">
        <v>64506.782608695656</v>
      </c>
    </row>
    <row r="21" spans="20:42" ht="15.75">
      <c r="T21" s="43" t="s">
        <v>0</v>
      </c>
      <c r="U21" s="75" t="s">
        <v>95</v>
      </c>
      <c r="V21" s="75"/>
      <c r="W21" s="75"/>
      <c r="X21" s="75"/>
      <c r="AM21" s="37">
        <v>50000</v>
      </c>
      <c r="AN21" s="22">
        <v>308671.63</v>
      </c>
      <c r="AO21" s="22">
        <v>316844.55</v>
      </c>
      <c r="AP21" s="22">
        <v>316906.39</v>
      </c>
    </row>
    <row r="22" spans="20:42" ht="15.75">
      <c r="T22" s="67" t="s">
        <v>90</v>
      </c>
      <c r="U22" s="66" t="s">
        <v>96</v>
      </c>
      <c r="V22" s="66" t="s">
        <v>97</v>
      </c>
      <c r="W22" s="66" t="s">
        <v>98</v>
      </c>
      <c r="X22" s="66" t="s">
        <v>99</v>
      </c>
    </row>
    <row r="23" spans="20:42" ht="15.75">
      <c r="T23" s="66">
        <v>0.01</v>
      </c>
      <c r="U23" s="55">
        <v>797.85106382978722</v>
      </c>
      <c r="V23" s="55">
        <v>769.94444444444446</v>
      </c>
      <c r="W23" s="55">
        <v>1385.5</v>
      </c>
      <c r="X23" s="55">
        <v>2423.3000000000002</v>
      </c>
    </row>
    <row r="24" spans="20:42" ht="15.75">
      <c r="T24" s="66">
        <v>0.1</v>
      </c>
      <c r="U24" s="55">
        <v>1384.8571428571429</v>
      </c>
      <c r="V24" s="55">
        <v>1160.95</v>
      </c>
      <c r="W24" s="55">
        <v>1712.2727272727273</v>
      </c>
      <c r="X24" s="55">
        <v>2483.3571428571427</v>
      </c>
    </row>
    <row r="25" spans="20:42" ht="15.75">
      <c r="T25" s="66">
        <v>0.5</v>
      </c>
      <c r="U25" s="55">
        <v>3770.1632653061224</v>
      </c>
      <c r="V25" s="55">
        <v>2664.4736842105262</v>
      </c>
      <c r="W25" s="55">
        <v>2488.4666666666667</v>
      </c>
      <c r="X25" s="55">
        <v>2628.1</v>
      </c>
    </row>
    <row r="26" spans="20:42" ht="15.75">
      <c r="T26" s="66">
        <v>1</v>
      </c>
      <c r="U26" s="55">
        <v>6794.9387755102043</v>
      </c>
      <c r="V26" s="55">
        <v>5749.7894736842109</v>
      </c>
      <c r="W26" s="55">
        <v>3440.8947368421054</v>
      </c>
      <c r="X26" s="55">
        <v>3820.3571428571427</v>
      </c>
    </row>
    <row r="27" spans="20:42" ht="15.75">
      <c r="T27" s="66">
        <v>5</v>
      </c>
      <c r="U27" s="55">
        <v>31237.411764705881</v>
      </c>
      <c r="V27" s="55">
        <v>20350.380952380954</v>
      </c>
      <c r="W27" s="55">
        <v>15036.947368421053</v>
      </c>
      <c r="X27" s="55">
        <v>14390.5</v>
      </c>
    </row>
    <row r="28" spans="20:42" ht="15.75">
      <c r="T28" s="66">
        <v>10</v>
      </c>
      <c r="U28" s="55">
        <v>61777.204081632655</v>
      </c>
      <c r="V28" s="55">
        <v>45072.75</v>
      </c>
      <c r="W28" s="55">
        <v>20517.263157894737</v>
      </c>
      <c r="X28" s="55">
        <v>22060.266666666666</v>
      </c>
    </row>
    <row r="29" spans="20:42" ht="15.75">
      <c r="T29" s="66">
        <v>50</v>
      </c>
      <c r="U29" s="55">
        <v>308671.63</v>
      </c>
      <c r="V29" s="55">
        <v>247321.8</v>
      </c>
      <c r="W29" s="55">
        <v>192592.8</v>
      </c>
      <c r="X29" s="55">
        <v>111753.2</v>
      </c>
    </row>
    <row r="31" spans="20:42">
      <c r="T31" s="58" t="s">
        <v>103</v>
      </c>
    </row>
    <row r="32" spans="20:42" ht="15.75">
      <c r="T32" s="43" t="s">
        <v>0</v>
      </c>
      <c r="U32" s="75" t="s">
        <v>100</v>
      </c>
      <c r="V32" s="75"/>
      <c r="W32" s="75"/>
      <c r="X32" s="75"/>
      <c r="Y32" s="61"/>
    </row>
    <row r="33" spans="20:25" ht="15.75">
      <c r="T33" s="67" t="s">
        <v>90</v>
      </c>
      <c r="U33" s="66" t="s">
        <v>96</v>
      </c>
      <c r="V33" s="66" t="s">
        <v>97</v>
      </c>
      <c r="W33" s="66" t="s">
        <v>98</v>
      </c>
      <c r="X33" s="66" t="s">
        <v>99</v>
      </c>
      <c r="Y33" s="61" t="s">
        <v>101</v>
      </c>
    </row>
    <row r="34" spans="20:25" ht="15.75">
      <c r="T34" s="66">
        <v>0.01</v>
      </c>
      <c r="U34" s="55">
        <v>1808.1304347826087</v>
      </c>
      <c r="V34" s="55">
        <v>1728.2777777777778</v>
      </c>
      <c r="W34" s="55">
        <v>2329.5</v>
      </c>
      <c r="X34" s="55">
        <v>3589.1</v>
      </c>
      <c r="Y34" s="62">
        <v>2</v>
      </c>
    </row>
    <row r="35" spans="20:25" ht="15.75">
      <c r="T35" s="66">
        <v>0.1</v>
      </c>
      <c r="U35" s="55">
        <v>2635.4583333333335</v>
      </c>
      <c r="V35" s="55">
        <v>2031.35</v>
      </c>
      <c r="W35" s="55">
        <v>2760</v>
      </c>
      <c r="X35" s="55">
        <v>3629.3571428571427</v>
      </c>
      <c r="Y35" s="62">
        <v>2</v>
      </c>
    </row>
    <row r="36" spans="20:25" ht="15.75">
      <c r="T36" s="66">
        <v>0.5</v>
      </c>
      <c r="U36" s="55">
        <v>5001.2857142857147</v>
      </c>
      <c r="V36" s="55">
        <v>3672.7368421052633</v>
      </c>
      <c r="W36" s="55">
        <v>3460.4</v>
      </c>
      <c r="X36" s="55">
        <v>3759.4</v>
      </c>
      <c r="Y36" s="62">
        <v>10</v>
      </c>
    </row>
    <row r="37" spans="20:25" ht="15.75">
      <c r="T37" s="66">
        <v>1</v>
      </c>
      <c r="U37" s="55">
        <v>8225.7346938775518</v>
      </c>
      <c r="V37" s="55">
        <v>6977</v>
      </c>
      <c r="W37" s="55">
        <v>4640.5263157894733</v>
      </c>
      <c r="X37" s="55">
        <v>5268.7857142857147</v>
      </c>
      <c r="Y37" s="62">
        <v>10</v>
      </c>
    </row>
    <row r="38" spans="20:25" ht="15.75">
      <c r="T38" s="66">
        <v>5</v>
      </c>
      <c r="U38" s="55">
        <v>33419.306122448979</v>
      </c>
      <c r="V38" s="55">
        <v>22107.952380952382</v>
      </c>
      <c r="W38" s="55">
        <v>16725.36842105263</v>
      </c>
      <c r="X38" s="55">
        <v>16148</v>
      </c>
      <c r="Y38" s="62">
        <v>20</v>
      </c>
    </row>
    <row r="39" spans="20:25" ht="15.75">
      <c r="T39" s="66">
        <v>10</v>
      </c>
      <c r="U39" s="55">
        <v>64506.782608695656</v>
      </c>
      <c r="V39" s="55">
        <v>47639.1</v>
      </c>
      <c r="W39" s="55">
        <v>23118.42105263158</v>
      </c>
      <c r="X39" s="55">
        <v>22800.133333333299</v>
      </c>
      <c r="Y39" s="62">
        <v>20</v>
      </c>
    </row>
    <row r="40" spans="20:25" ht="15.75">
      <c r="T40" s="66">
        <v>50</v>
      </c>
      <c r="U40" s="55">
        <v>316906.39</v>
      </c>
      <c r="V40" s="55">
        <v>259341.66666666666</v>
      </c>
      <c r="W40" s="55">
        <v>204727.93333333332</v>
      </c>
      <c r="X40" s="55">
        <v>120822</v>
      </c>
      <c r="Y40" s="62">
        <v>20</v>
      </c>
    </row>
    <row r="41" spans="20:25">
      <c r="Y41" s="3" t="s">
        <v>102</v>
      </c>
    </row>
    <row r="45" spans="20:25">
      <c r="T45" s="58" t="s">
        <v>104</v>
      </c>
    </row>
    <row r="46" spans="20:25">
      <c r="T46" s="58" t="s">
        <v>105</v>
      </c>
    </row>
    <row r="51" spans="20:24">
      <c r="T51" s="58" t="s">
        <v>103</v>
      </c>
    </row>
    <row r="52" spans="20:24" ht="15.75">
      <c r="T52" s="43" t="s">
        <v>0</v>
      </c>
      <c r="U52" s="75" t="s">
        <v>100</v>
      </c>
      <c r="V52" s="75"/>
      <c r="W52" s="75"/>
      <c r="X52" s="75"/>
    </row>
    <row r="53" spans="20:24" ht="15.75">
      <c r="T53" s="67" t="s">
        <v>90</v>
      </c>
      <c r="U53" s="66" t="s">
        <v>96</v>
      </c>
      <c r="V53" s="66" t="s">
        <v>97</v>
      </c>
      <c r="W53" s="66" t="s">
        <v>98</v>
      </c>
      <c r="X53" s="66" t="s">
        <v>99</v>
      </c>
    </row>
    <row r="54" spans="20:24" ht="15.75">
      <c r="T54" s="66">
        <v>0.01</v>
      </c>
      <c r="U54" s="55">
        <v>2578.6944444444439</v>
      </c>
      <c r="V54" s="55">
        <v>1728.2777777777778</v>
      </c>
      <c r="W54" s="55">
        <v>2329.5</v>
      </c>
      <c r="X54" s="55">
        <v>3589.1</v>
      </c>
    </row>
    <row r="55" spans="20:24" ht="15.75">
      <c r="T55" s="66">
        <v>0.1</v>
      </c>
      <c r="U55" s="55">
        <v>7973.1578947368407</v>
      </c>
      <c r="V55" s="55">
        <v>2031.35</v>
      </c>
      <c r="W55" s="55">
        <v>2760</v>
      </c>
      <c r="X55" s="55">
        <v>3629.3571428571427</v>
      </c>
    </row>
    <row r="56" spans="20:24" ht="15.75">
      <c r="T56" s="66">
        <v>0.5</v>
      </c>
      <c r="U56" s="55">
        <v>30868.52</v>
      </c>
      <c r="V56" s="55">
        <v>3672.7368421052633</v>
      </c>
      <c r="W56" s="55">
        <v>3460.4</v>
      </c>
      <c r="X56" s="55">
        <v>3759.4</v>
      </c>
    </row>
    <row r="57" spans="20:24" ht="15.75">
      <c r="T57" s="66">
        <v>1</v>
      </c>
      <c r="U57" s="55">
        <v>59635.69</v>
      </c>
      <c r="V57" s="55">
        <v>6977</v>
      </c>
      <c r="W57" s="55">
        <v>4640.5263157894733</v>
      </c>
      <c r="X57" s="55">
        <v>5268.7857142857147</v>
      </c>
    </row>
    <row r="58" spans="20:24" ht="15.75">
      <c r="T58" s="66">
        <v>5</v>
      </c>
      <c r="U58" s="55">
        <v>288594.12</v>
      </c>
      <c r="V58" s="55">
        <v>22107.952380952382</v>
      </c>
      <c r="W58" s="55">
        <v>16725.36842105263</v>
      </c>
      <c r="X58" s="55">
        <v>16148</v>
      </c>
    </row>
    <row r="59" spans="20:24" ht="15.75">
      <c r="T59" s="66">
        <v>10</v>
      </c>
      <c r="U59" s="55">
        <v>574825.16</v>
      </c>
      <c r="V59" s="55">
        <v>47639.1</v>
      </c>
      <c r="W59" s="55">
        <v>23118.42105263158</v>
      </c>
      <c r="X59" s="55">
        <v>22800.133333333299</v>
      </c>
    </row>
    <row r="60" spans="20:24">
      <c r="U60" s="57"/>
      <c r="V60" s="57"/>
      <c r="W60" s="57"/>
      <c r="X60" s="57"/>
    </row>
    <row r="61" spans="20:24">
      <c r="T61" s="58" t="s">
        <v>106</v>
      </c>
    </row>
  </sheetData>
  <mergeCells count="11">
    <mergeCell ref="AF2:AN2"/>
    <mergeCell ref="U52:X52"/>
    <mergeCell ref="U2:W2"/>
    <mergeCell ref="X2:Z2"/>
    <mergeCell ref="AA2:AC2"/>
    <mergeCell ref="U1:AC1"/>
    <mergeCell ref="AF3:AH3"/>
    <mergeCell ref="AI3:AK3"/>
    <mergeCell ref="AL3:AN3"/>
    <mergeCell ref="U21:X21"/>
    <mergeCell ref="U32:X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K57"/>
  <sheetViews>
    <sheetView tabSelected="1" zoomScale="90" zoomScaleNormal="90" workbookViewId="0">
      <selection activeCell="C29" sqref="C29"/>
    </sheetView>
  </sheetViews>
  <sheetFormatPr defaultRowHeight="12.75"/>
  <cols>
    <col min="2" max="2" width="12.140625" bestFit="1" customWidth="1"/>
    <col min="3" max="3" width="10.140625" bestFit="1" customWidth="1"/>
    <col min="4" max="4" width="11.28515625" bestFit="1" customWidth="1"/>
    <col min="5" max="5" width="10.5703125" customWidth="1"/>
    <col min="6" max="6" width="10.85546875" customWidth="1"/>
    <col min="7" max="7" width="10.7109375" customWidth="1"/>
    <col min="9" max="10" width="9.28515625" bestFit="1" customWidth="1"/>
    <col min="11" max="13" width="4.7109375" customWidth="1"/>
    <col min="14" max="14" width="5.42578125" customWidth="1"/>
    <col min="15" max="15" width="7" customWidth="1"/>
    <col min="16" max="18" width="6.28515625" customWidth="1"/>
    <col min="19" max="19" width="5.7109375" customWidth="1"/>
    <col min="20" max="20" width="7.140625" bestFit="1" customWidth="1"/>
    <col min="21" max="23" width="6.5703125" customWidth="1"/>
    <col min="24" max="24" width="7.28515625" customWidth="1"/>
    <col min="25" max="25" width="9.28515625" bestFit="1" customWidth="1"/>
    <col min="26" max="26" width="6.7109375" customWidth="1"/>
    <col min="27" max="27" width="7.28515625" customWidth="1"/>
    <col min="28" max="28" width="5.85546875" customWidth="1"/>
    <col min="29" max="29" width="6.28515625" customWidth="1"/>
    <col min="30" max="30" width="9.28515625" bestFit="1" customWidth="1"/>
    <col min="31" max="31" width="5.28515625" customWidth="1"/>
    <col min="32" max="33" width="4.5703125" customWidth="1"/>
    <col min="34" max="34" width="7.5703125" customWidth="1"/>
    <col min="35" max="36" width="9.28515625" bestFit="1" customWidth="1"/>
  </cols>
  <sheetData>
    <row r="1" spans="1:115" ht="15.75">
      <c r="A1" s="43" t="s">
        <v>0</v>
      </c>
      <c r="B1" s="75" t="s">
        <v>108</v>
      </c>
      <c r="C1" s="75"/>
      <c r="D1" s="75"/>
      <c r="E1" s="18" t="s">
        <v>112</v>
      </c>
      <c r="DJ1" s="3"/>
      <c r="DK1" s="3"/>
    </row>
    <row r="2" spans="1:115" ht="15.75">
      <c r="A2" s="67" t="s">
        <v>90</v>
      </c>
      <c r="B2" s="63" t="s">
        <v>76</v>
      </c>
      <c r="C2" s="64" t="s">
        <v>86</v>
      </c>
      <c r="D2" s="64" t="s">
        <v>87</v>
      </c>
      <c r="E2" s="68"/>
      <c r="F2" s="18" t="s">
        <v>110</v>
      </c>
      <c r="G2" s="18" t="s">
        <v>111</v>
      </c>
      <c r="H2" s="18" t="s">
        <v>113</v>
      </c>
      <c r="DJ2" s="3"/>
      <c r="DK2" s="3"/>
    </row>
    <row r="3" spans="1:115" ht="15.75">
      <c r="A3" s="66">
        <v>0.01</v>
      </c>
      <c r="B3" s="65">
        <v>1385.5</v>
      </c>
      <c r="C3" s="55">
        <v>891.58333333333337</v>
      </c>
      <c r="D3" s="55">
        <v>2329.5</v>
      </c>
      <c r="F3" s="7">
        <v>48.0555555555556</v>
      </c>
      <c r="DJ3" s="3"/>
      <c r="DK3" s="3"/>
    </row>
    <row r="4" spans="1:115" ht="15.75">
      <c r="A4" s="66">
        <v>0.1</v>
      </c>
      <c r="B4" s="65">
        <v>1712.2727272727273</v>
      </c>
      <c r="C4" s="55">
        <v>994.27272727272725</v>
      </c>
      <c r="D4" s="55">
        <v>2760</v>
      </c>
      <c r="F4" s="7">
        <v>61.65</v>
      </c>
      <c r="DJ4" s="3"/>
      <c r="DK4" s="3"/>
    </row>
    <row r="5" spans="1:115" ht="15.75">
      <c r="A5" s="66">
        <v>0.5</v>
      </c>
      <c r="B5" s="65">
        <v>2488.4666666666667</v>
      </c>
      <c r="C5" s="55">
        <v>999.66666666666697</v>
      </c>
      <c r="D5" s="55">
        <v>3460.4</v>
      </c>
      <c r="F5" s="7">
        <v>66.555555555555557</v>
      </c>
      <c r="DJ5" s="3"/>
      <c r="DK5" s="3"/>
    </row>
    <row r="6" spans="1:115" ht="15.75">
      <c r="A6" s="66">
        <v>1</v>
      </c>
      <c r="B6" s="65">
        <v>3440.8947368421054</v>
      </c>
      <c r="C6" s="55">
        <v>1140.4736842105262</v>
      </c>
      <c r="D6" s="55">
        <v>4640.5263157894733</v>
      </c>
      <c r="F6" s="7">
        <v>69.319999999999993</v>
      </c>
      <c r="DJ6" s="3"/>
      <c r="DK6" s="3"/>
    </row>
    <row r="7" spans="1:115" ht="15.75">
      <c r="A7" s="66">
        <v>5</v>
      </c>
      <c r="B7" s="65">
        <v>15036.947368421053</v>
      </c>
      <c r="C7" s="55">
        <v>1627.578947368421</v>
      </c>
      <c r="D7" s="55">
        <v>16725.36842105263</v>
      </c>
      <c r="F7" s="7">
        <v>68.290000000000006</v>
      </c>
      <c r="DJ7" s="3"/>
      <c r="DK7" s="3"/>
    </row>
    <row r="8" spans="1:115" ht="15.75">
      <c r="A8" s="66">
        <v>10</v>
      </c>
      <c r="B8" s="65">
        <v>20517.263157894737</v>
      </c>
      <c r="C8" s="55">
        <v>2518.1052631578946</v>
      </c>
      <c r="D8" s="55">
        <v>23118.42105263158</v>
      </c>
      <c r="F8" s="7">
        <v>80.55</v>
      </c>
      <c r="DJ8" s="3"/>
      <c r="DK8" s="3"/>
    </row>
    <row r="9" spans="1:115" ht="15.75">
      <c r="A9" s="66">
        <v>50</v>
      </c>
      <c r="B9" s="65">
        <v>192592.8</v>
      </c>
      <c r="C9" s="55">
        <v>11894.6</v>
      </c>
      <c r="D9" s="55">
        <v>204727.93333333332</v>
      </c>
      <c r="F9" s="7">
        <v>76.34</v>
      </c>
      <c r="DJ9" s="3"/>
      <c r="DK9" s="3"/>
    </row>
    <row r="10" spans="1:115">
      <c r="DJ10" s="3"/>
      <c r="DK10" s="3"/>
    </row>
    <row r="11" spans="1:115">
      <c r="B11" s="18"/>
      <c r="DJ11" s="3"/>
      <c r="DK11" s="3"/>
    </row>
    <row r="12" spans="1:115">
      <c r="B12" s="18" t="s">
        <v>116</v>
      </c>
      <c r="DJ12" s="3"/>
      <c r="DK12" s="3"/>
    </row>
    <row r="13" spans="1:115">
      <c r="B13" s="18" t="s">
        <v>115</v>
      </c>
      <c r="DJ13" s="3"/>
      <c r="DK13" s="3"/>
    </row>
    <row r="14" spans="1:115">
      <c r="A14" t="s">
        <v>117</v>
      </c>
      <c r="B14" s="18" t="s">
        <v>114</v>
      </c>
      <c r="DJ14" s="3"/>
      <c r="DK14" s="3"/>
    </row>
    <row r="15" spans="1:115">
      <c r="DJ15" s="3"/>
      <c r="DK15" s="3"/>
    </row>
    <row r="16" spans="1:115" ht="15.75">
      <c r="A16" s="76" t="s">
        <v>124</v>
      </c>
      <c r="B16" s="75" t="s">
        <v>120</v>
      </c>
      <c r="C16" s="75"/>
      <c r="D16" s="75" t="s">
        <v>121</v>
      </c>
      <c r="E16" s="75"/>
      <c r="F16" s="75" t="s">
        <v>122</v>
      </c>
      <c r="G16" s="75"/>
      <c r="DJ16" s="3"/>
      <c r="DK16" s="3"/>
    </row>
    <row r="17" spans="1:115" ht="15.75">
      <c r="A17" s="77" t="s">
        <v>125</v>
      </c>
      <c r="B17" s="64" t="s">
        <v>118</v>
      </c>
      <c r="C17" s="64" t="s">
        <v>119</v>
      </c>
      <c r="D17" s="64" t="s">
        <v>118</v>
      </c>
      <c r="E17" s="64" t="s">
        <v>119</v>
      </c>
      <c r="F17" s="64" t="s">
        <v>118</v>
      </c>
      <c r="G17" s="64" t="s">
        <v>119</v>
      </c>
      <c r="DJ17" s="3"/>
      <c r="DK17" s="3"/>
    </row>
    <row r="18" spans="1:115" ht="15.75">
      <c r="A18" s="66">
        <v>5</v>
      </c>
      <c r="B18" s="55">
        <v>51.28</v>
      </c>
      <c r="C18" s="55">
        <v>14.738046003456487</v>
      </c>
      <c r="D18" s="55">
        <v>161.66666666666666</v>
      </c>
      <c r="E18" s="55">
        <v>25.320610840446392</v>
      </c>
      <c r="F18" s="55">
        <v>27</v>
      </c>
      <c r="G18" s="55">
        <v>12.878923350446135</v>
      </c>
      <c r="DJ18" s="3"/>
      <c r="DK18" s="3"/>
    </row>
    <row r="19" spans="1:115" ht="15.75">
      <c r="A19" s="66">
        <v>10</v>
      </c>
      <c r="B19" s="55">
        <v>58.65</v>
      </c>
      <c r="C19" s="55">
        <v>15.156291033585262</v>
      </c>
      <c r="D19" s="55">
        <v>421.55</v>
      </c>
      <c r="E19" s="55">
        <v>63.984763811395048</v>
      </c>
      <c r="F19" s="55">
        <v>44.263157894736842</v>
      </c>
      <c r="G19" s="55">
        <v>23.435116350523479</v>
      </c>
      <c r="DJ19" s="3"/>
      <c r="DK19" s="3"/>
    </row>
    <row r="20" spans="1:115" ht="15.75">
      <c r="A20" s="66">
        <v>15</v>
      </c>
      <c r="B20" s="55">
        <v>60.15</v>
      </c>
      <c r="C20" s="55">
        <v>19.741153914975108</v>
      </c>
      <c r="D20" s="55">
        <v>720.35</v>
      </c>
      <c r="E20" s="55">
        <v>102.87052414001857</v>
      </c>
      <c r="F20" s="55">
        <v>64.900000000000006</v>
      </c>
      <c r="G20" s="55">
        <v>23.768400074579343</v>
      </c>
      <c r="DJ20" s="3"/>
      <c r="DK20" s="3"/>
    </row>
    <row r="21" spans="1:115" ht="15.75">
      <c r="A21" s="66">
        <v>20</v>
      </c>
      <c r="B21" s="55">
        <v>68.75</v>
      </c>
      <c r="C21" s="55">
        <v>21.74947065296557</v>
      </c>
      <c r="D21" s="55">
        <v>1058.8421052631579</v>
      </c>
      <c r="E21" s="55">
        <v>199.48728398218327</v>
      </c>
      <c r="F21" s="55">
        <v>118.9047619047619</v>
      </c>
      <c r="G21" s="55">
        <v>25.526270314922161</v>
      </c>
    </row>
    <row r="22" spans="1:115" ht="15.75">
      <c r="A22" s="66">
        <v>25</v>
      </c>
      <c r="B22" s="55">
        <v>69.05263157894737</v>
      </c>
      <c r="C22" s="55">
        <v>15.984275899251484</v>
      </c>
      <c r="D22" s="55">
        <v>1366.1</v>
      </c>
      <c r="E22" s="55">
        <v>198.37495066825201</v>
      </c>
      <c r="F22" s="55">
        <v>131.88235294117646</v>
      </c>
      <c r="G22" s="55">
        <v>30.587747450860888</v>
      </c>
    </row>
    <row r="23" spans="1:115" ht="15.75">
      <c r="A23" s="66">
        <v>30</v>
      </c>
      <c r="B23" s="55">
        <v>85.421052631578945</v>
      </c>
      <c r="C23" s="55">
        <v>30.043146361106277</v>
      </c>
      <c r="D23" s="55">
        <v>1837.1578947368421</v>
      </c>
      <c r="E23" s="55">
        <v>343.2555641980785</v>
      </c>
      <c r="F23" s="55">
        <v>170</v>
      </c>
      <c r="G23" s="55">
        <v>30.557145325353652</v>
      </c>
    </row>
    <row r="24" spans="1:115">
      <c r="B24" s="57"/>
      <c r="C24" s="57"/>
      <c r="D24" s="57"/>
      <c r="E24" s="57"/>
      <c r="F24" s="57"/>
      <c r="G24" s="57"/>
    </row>
    <row r="29" spans="1:115">
      <c r="G29" s="18" t="s">
        <v>110</v>
      </c>
      <c r="H29" s="18" t="s">
        <v>111</v>
      </c>
      <c r="L29" s="18" t="s">
        <v>110</v>
      </c>
      <c r="M29" s="18" t="s">
        <v>111</v>
      </c>
      <c r="Q29" s="18" t="s">
        <v>110</v>
      </c>
      <c r="R29" s="18" t="s">
        <v>111</v>
      </c>
      <c r="V29" s="18" t="s">
        <v>110</v>
      </c>
      <c r="W29" s="18" t="s">
        <v>111</v>
      </c>
      <c r="AA29" s="18" t="s">
        <v>110</v>
      </c>
      <c r="AB29" s="18" t="s">
        <v>111</v>
      </c>
      <c r="AF29" s="18" t="s">
        <v>110</v>
      </c>
      <c r="AG29" s="18" t="s">
        <v>111</v>
      </c>
    </row>
    <row r="30" spans="1:115">
      <c r="G30">
        <v>47</v>
      </c>
      <c r="H30">
        <v>110</v>
      </c>
      <c r="I30">
        <v>43</v>
      </c>
      <c r="L30">
        <v>62</v>
      </c>
      <c r="M30">
        <v>516</v>
      </c>
      <c r="Q30">
        <v>47</v>
      </c>
      <c r="R30">
        <v>609</v>
      </c>
      <c r="W30">
        <v>906</v>
      </c>
      <c r="AA30">
        <v>78</v>
      </c>
      <c r="AB30">
        <v>1391</v>
      </c>
      <c r="AC30">
        <v>188</v>
      </c>
      <c r="AF30">
        <v>125</v>
      </c>
      <c r="AG30">
        <v>1699</v>
      </c>
      <c r="AH30">
        <v>187</v>
      </c>
    </row>
    <row r="31" spans="1:115">
      <c r="G31">
        <v>32</v>
      </c>
      <c r="H31">
        <v>187</v>
      </c>
      <c r="L31">
        <v>47</v>
      </c>
      <c r="M31">
        <v>533</v>
      </c>
      <c r="N31">
        <v>47</v>
      </c>
      <c r="Q31">
        <v>47</v>
      </c>
      <c r="R31">
        <v>721</v>
      </c>
      <c r="S31">
        <v>78</v>
      </c>
      <c r="V31">
        <v>62</v>
      </c>
      <c r="W31">
        <v>1107</v>
      </c>
      <c r="X31">
        <v>126</v>
      </c>
      <c r="AA31">
        <v>62</v>
      </c>
      <c r="AB31">
        <v>1268</v>
      </c>
      <c r="AC31">
        <v>78</v>
      </c>
      <c r="AF31">
        <v>47</v>
      </c>
      <c r="AG31">
        <v>1377</v>
      </c>
      <c r="AH31">
        <v>157</v>
      </c>
    </row>
    <row r="32" spans="1:115">
      <c r="G32">
        <v>46</v>
      </c>
      <c r="H32">
        <v>158</v>
      </c>
      <c r="I32">
        <v>16</v>
      </c>
      <c r="L32">
        <v>63</v>
      </c>
      <c r="M32">
        <v>453</v>
      </c>
      <c r="N32">
        <v>125</v>
      </c>
      <c r="Q32">
        <v>47</v>
      </c>
      <c r="R32">
        <v>748</v>
      </c>
      <c r="S32">
        <v>94</v>
      </c>
      <c r="V32">
        <v>63</v>
      </c>
      <c r="W32">
        <v>1063</v>
      </c>
      <c r="X32">
        <v>108</v>
      </c>
      <c r="AA32">
        <v>109</v>
      </c>
      <c r="AB32">
        <v>1141</v>
      </c>
      <c r="AC32">
        <v>125</v>
      </c>
      <c r="AF32">
        <v>47</v>
      </c>
      <c r="AG32">
        <v>1436</v>
      </c>
      <c r="AH32">
        <v>125</v>
      </c>
    </row>
    <row r="33" spans="7:34">
      <c r="G33">
        <v>78</v>
      </c>
      <c r="H33">
        <v>188</v>
      </c>
      <c r="I33">
        <v>16</v>
      </c>
      <c r="L33">
        <v>47</v>
      </c>
      <c r="M33">
        <v>342</v>
      </c>
      <c r="N33">
        <v>47</v>
      </c>
      <c r="Q33">
        <v>32</v>
      </c>
      <c r="R33">
        <v>735</v>
      </c>
      <c r="S33">
        <v>47</v>
      </c>
      <c r="V33">
        <v>47</v>
      </c>
      <c r="X33">
        <v>109</v>
      </c>
      <c r="AA33">
        <v>46</v>
      </c>
      <c r="AB33">
        <v>1108</v>
      </c>
      <c r="AC33">
        <v>156</v>
      </c>
      <c r="AF33">
        <v>78</v>
      </c>
      <c r="AG33">
        <v>1548</v>
      </c>
      <c r="AH33">
        <v>172</v>
      </c>
    </row>
    <row r="34" spans="7:34">
      <c r="G34">
        <v>47</v>
      </c>
      <c r="I34">
        <v>16</v>
      </c>
      <c r="L34">
        <v>79</v>
      </c>
      <c r="M34">
        <v>378</v>
      </c>
      <c r="N34">
        <v>16</v>
      </c>
      <c r="Q34">
        <v>46</v>
      </c>
      <c r="R34">
        <v>643</v>
      </c>
      <c r="S34">
        <v>31</v>
      </c>
      <c r="V34">
        <v>63</v>
      </c>
      <c r="W34">
        <v>1172</v>
      </c>
      <c r="X34">
        <v>94</v>
      </c>
      <c r="AB34">
        <v>1189</v>
      </c>
      <c r="AC34">
        <v>116</v>
      </c>
      <c r="AF34">
        <v>78</v>
      </c>
      <c r="AG34">
        <v>1613</v>
      </c>
    </row>
    <row r="35" spans="7:34">
      <c r="G35">
        <v>47</v>
      </c>
      <c r="H35">
        <v>141</v>
      </c>
      <c r="I35">
        <v>31</v>
      </c>
      <c r="L35">
        <v>47</v>
      </c>
      <c r="M35">
        <v>374</v>
      </c>
      <c r="N35">
        <v>16</v>
      </c>
      <c r="Q35">
        <v>62</v>
      </c>
      <c r="R35">
        <v>826</v>
      </c>
      <c r="S35">
        <v>16</v>
      </c>
      <c r="V35">
        <v>109</v>
      </c>
      <c r="W35">
        <v>1378</v>
      </c>
      <c r="X35">
        <v>125</v>
      </c>
      <c r="AA35">
        <v>78</v>
      </c>
      <c r="AB35">
        <v>1468</v>
      </c>
      <c r="AC35">
        <v>109</v>
      </c>
      <c r="AF35">
        <v>94</v>
      </c>
      <c r="AG35">
        <v>1593</v>
      </c>
      <c r="AH35">
        <v>95</v>
      </c>
    </row>
    <row r="36" spans="7:34">
      <c r="G36">
        <v>79</v>
      </c>
      <c r="H36">
        <v>156</v>
      </c>
      <c r="I36">
        <v>32</v>
      </c>
      <c r="L36">
        <v>62</v>
      </c>
      <c r="M36">
        <v>408</v>
      </c>
      <c r="N36">
        <v>47</v>
      </c>
      <c r="Q36">
        <v>31</v>
      </c>
      <c r="R36">
        <v>609</v>
      </c>
      <c r="S36">
        <v>63</v>
      </c>
      <c r="V36">
        <v>109</v>
      </c>
      <c r="X36">
        <v>157</v>
      </c>
      <c r="AA36">
        <v>78</v>
      </c>
      <c r="AB36">
        <v>1267</v>
      </c>
      <c r="AC36">
        <v>157</v>
      </c>
      <c r="AF36">
        <v>78</v>
      </c>
      <c r="AG36">
        <v>1716</v>
      </c>
      <c r="AH36">
        <v>142</v>
      </c>
    </row>
    <row r="37" spans="7:34">
      <c r="G37">
        <v>62</v>
      </c>
      <c r="H37">
        <v>141</v>
      </c>
      <c r="I37">
        <v>15</v>
      </c>
      <c r="L37">
        <v>47</v>
      </c>
      <c r="M37">
        <v>516</v>
      </c>
      <c r="N37">
        <v>31</v>
      </c>
      <c r="Q37">
        <v>62</v>
      </c>
      <c r="R37">
        <v>986</v>
      </c>
      <c r="S37">
        <v>63</v>
      </c>
      <c r="V37">
        <v>94</v>
      </c>
      <c r="W37">
        <v>1247</v>
      </c>
      <c r="X37">
        <v>63</v>
      </c>
      <c r="AA37">
        <v>46</v>
      </c>
      <c r="AB37">
        <v>1249</v>
      </c>
      <c r="AC37">
        <v>109</v>
      </c>
      <c r="AF37">
        <v>62</v>
      </c>
      <c r="AG37">
        <v>1892</v>
      </c>
      <c r="AH37">
        <v>141</v>
      </c>
    </row>
    <row r="38" spans="7:34">
      <c r="G38">
        <v>47</v>
      </c>
      <c r="H38">
        <v>142</v>
      </c>
      <c r="I38">
        <v>15</v>
      </c>
      <c r="L38">
        <v>47</v>
      </c>
      <c r="M38">
        <v>374</v>
      </c>
      <c r="N38">
        <v>47</v>
      </c>
      <c r="Q38">
        <v>78</v>
      </c>
      <c r="R38">
        <v>704</v>
      </c>
      <c r="S38">
        <v>62</v>
      </c>
      <c r="V38">
        <v>110</v>
      </c>
      <c r="W38">
        <v>1438</v>
      </c>
      <c r="X38">
        <v>187</v>
      </c>
      <c r="AA38">
        <v>62</v>
      </c>
      <c r="AB38">
        <v>1780</v>
      </c>
      <c r="AC38">
        <v>93</v>
      </c>
      <c r="AF38">
        <v>141</v>
      </c>
      <c r="AG38">
        <v>1547</v>
      </c>
      <c r="AH38">
        <v>187</v>
      </c>
    </row>
    <row r="39" spans="7:34">
      <c r="G39">
        <v>31</v>
      </c>
      <c r="H39">
        <v>155</v>
      </c>
      <c r="L39">
        <v>47</v>
      </c>
      <c r="M39">
        <v>375</v>
      </c>
      <c r="N39">
        <v>46</v>
      </c>
      <c r="Q39">
        <v>63</v>
      </c>
      <c r="R39">
        <v>623</v>
      </c>
      <c r="S39">
        <v>79</v>
      </c>
      <c r="V39">
        <v>62</v>
      </c>
      <c r="W39">
        <v>1408</v>
      </c>
      <c r="X39">
        <v>124</v>
      </c>
      <c r="AA39">
        <v>63</v>
      </c>
      <c r="AB39">
        <v>1253</v>
      </c>
      <c r="AF39">
        <v>63</v>
      </c>
      <c r="AG39">
        <v>1921</v>
      </c>
      <c r="AH39">
        <v>172</v>
      </c>
    </row>
    <row r="40" spans="7:34">
      <c r="G40">
        <v>63</v>
      </c>
      <c r="I40">
        <v>16</v>
      </c>
      <c r="L40">
        <v>63</v>
      </c>
      <c r="M40">
        <v>376</v>
      </c>
      <c r="N40">
        <v>63</v>
      </c>
      <c r="Q40">
        <v>93</v>
      </c>
      <c r="R40">
        <v>673</v>
      </c>
      <c r="S40">
        <v>78</v>
      </c>
      <c r="V40">
        <v>62</v>
      </c>
      <c r="W40">
        <v>831</v>
      </c>
      <c r="X40">
        <v>110</v>
      </c>
      <c r="AA40">
        <v>47</v>
      </c>
      <c r="AB40">
        <v>1191</v>
      </c>
      <c r="AC40">
        <v>140</v>
      </c>
      <c r="AF40">
        <v>62</v>
      </c>
      <c r="AG40">
        <v>1814</v>
      </c>
      <c r="AH40">
        <v>155</v>
      </c>
    </row>
    <row r="41" spans="7:34">
      <c r="G41">
        <v>31</v>
      </c>
      <c r="H41">
        <v>172</v>
      </c>
      <c r="L41">
        <v>62</v>
      </c>
      <c r="M41">
        <v>453</v>
      </c>
      <c r="N41">
        <v>47</v>
      </c>
      <c r="Q41">
        <v>46</v>
      </c>
      <c r="R41">
        <v>905</v>
      </c>
      <c r="S41">
        <v>64</v>
      </c>
      <c r="V41">
        <v>62</v>
      </c>
      <c r="W41">
        <v>968</v>
      </c>
      <c r="X41">
        <v>141</v>
      </c>
      <c r="AA41">
        <v>63</v>
      </c>
      <c r="AB41">
        <v>1547</v>
      </c>
      <c r="AC41">
        <v>157</v>
      </c>
      <c r="AF41">
        <v>93</v>
      </c>
      <c r="AG41">
        <v>1859</v>
      </c>
      <c r="AH41">
        <v>204</v>
      </c>
    </row>
    <row r="42" spans="7:34">
      <c r="G42">
        <v>47</v>
      </c>
      <c r="H42">
        <v>189</v>
      </c>
      <c r="I42">
        <v>46</v>
      </c>
      <c r="L42">
        <v>63</v>
      </c>
      <c r="M42">
        <v>388</v>
      </c>
      <c r="N42">
        <v>47</v>
      </c>
      <c r="Q42">
        <v>79</v>
      </c>
      <c r="R42">
        <v>703</v>
      </c>
      <c r="S42">
        <v>31</v>
      </c>
      <c r="V42">
        <v>47</v>
      </c>
      <c r="W42">
        <v>906</v>
      </c>
      <c r="X42">
        <v>92</v>
      </c>
      <c r="AA42">
        <v>79</v>
      </c>
      <c r="AB42">
        <v>1219</v>
      </c>
      <c r="AC42">
        <v>110</v>
      </c>
      <c r="AF42">
        <v>78</v>
      </c>
      <c r="AG42">
        <v>1903</v>
      </c>
      <c r="AH42">
        <v>172</v>
      </c>
    </row>
    <row r="43" spans="7:34">
      <c r="G43">
        <v>47</v>
      </c>
      <c r="H43">
        <v>172</v>
      </c>
      <c r="I43">
        <v>15</v>
      </c>
      <c r="L43">
        <v>47</v>
      </c>
      <c r="M43">
        <v>562</v>
      </c>
      <c r="N43">
        <v>46</v>
      </c>
      <c r="Q43">
        <v>78</v>
      </c>
      <c r="R43">
        <v>702</v>
      </c>
      <c r="S43">
        <v>47</v>
      </c>
      <c r="V43">
        <v>78</v>
      </c>
      <c r="W43">
        <v>906</v>
      </c>
      <c r="X43">
        <v>125</v>
      </c>
      <c r="AA43">
        <v>63</v>
      </c>
      <c r="AB43">
        <v>1359</v>
      </c>
      <c r="AC43">
        <v>141</v>
      </c>
      <c r="AF43">
        <v>47</v>
      </c>
      <c r="AG43">
        <v>2126</v>
      </c>
      <c r="AH43">
        <v>235</v>
      </c>
    </row>
    <row r="44" spans="7:34">
      <c r="G44">
        <v>31</v>
      </c>
      <c r="H44">
        <v>172</v>
      </c>
      <c r="I44">
        <v>31</v>
      </c>
      <c r="L44">
        <v>47</v>
      </c>
      <c r="M44">
        <v>438</v>
      </c>
      <c r="N44">
        <v>46</v>
      </c>
      <c r="Q44">
        <v>94</v>
      </c>
      <c r="R44">
        <v>845</v>
      </c>
      <c r="S44">
        <v>32</v>
      </c>
      <c r="V44">
        <v>63</v>
      </c>
      <c r="W44">
        <v>859</v>
      </c>
      <c r="X44">
        <v>123</v>
      </c>
      <c r="AA44">
        <v>62</v>
      </c>
      <c r="AB44">
        <v>1284</v>
      </c>
      <c r="AC44">
        <v>155</v>
      </c>
      <c r="AF44">
        <v>109</v>
      </c>
      <c r="AG44">
        <v>2065</v>
      </c>
      <c r="AH44">
        <v>187</v>
      </c>
    </row>
    <row r="45" spans="7:34">
      <c r="G45">
        <v>47</v>
      </c>
      <c r="H45">
        <v>157</v>
      </c>
      <c r="I45">
        <v>31</v>
      </c>
      <c r="L45">
        <v>62</v>
      </c>
      <c r="M45">
        <v>393</v>
      </c>
      <c r="N45">
        <v>46</v>
      </c>
      <c r="Q45">
        <v>47</v>
      </c>
      <c r="R45">
        <v>609</v>
      </c>
      <c r="V45">
        <v>63</v>
      </c>
      <c r="W45">
        <v>843</v>
      </c>
      <c r="X45">
        <v>109</v>
      </c>
      <c r="AA45">
        <v>78</v>
      </c>
      <c r="AB45">
        <v>1453</v>
      </c>
      <c r="AC45">
        <v>95</v>
      </c>
      <c r="AF45">
        <v>78</v>
      </c>
      <c r="AG45">
        <v>1657</v>
      </c>
      <c r="AH45">
        <v>171</v>
      </c>
    </row>
    <row r="46" spans="7:34">
      <c r="G46">
        <v>62</v>
      </c>
      <c r="H46">
        <v>155</v>
      </c>
      <c r="L46">
        <v>78</v>
      </c>
      <c r="M46">
        <v>376</v>
      </c>
      <c r="N46">
        <v>46</v>
      </c>
      <c r="Q46">
        <v>78</v>
      </c>
      <c r="S46">
        <v>78</v>
      </c>
      <c r="V46">
        <v>47</v>
      </c>
      <c r="W46">
        <v>875</v>
      </c>
      <c r="X46">
        <v>141</v>
      </c>
      <c r="AA46">
        <v>94</v>
      </c>
      <c r="AB46">
        <v>1688</v>
      </c>
      <c r="AC46">
        <v>172</v>
      </c>
      <c r="AG46">
        <v>1956</v>
      </c>
      <c r="AH46">
        <v>173</v>
      </c>
    </row>
    <row r="47" spans="7:34">
      <c r="G47">
        <v>63</v>
      </c>
      <c r="H47">
        <v>141</v>
      </c>
      <c r="L47">
        <v>31</v>
      </c>
      <c r="M47">
        <v>362</v>
      </c>
      <c r="N47">
        <v>15</v>
      </c>
      <c r="Q47">
        <v>78</v>
      </c>
      <c r="R47">
        <v>609</v>
      </c>
      <c r="S47">
        <v>93</v>
      </c>
      <c r="V47">
        <v>78</v>
      </c>
      <c r="W47">
        <v>1155</v>
      </c>
      <c r="X47">
        <v>93</v>
      </c>
      <c r="AA47">
        <v>63</v>
      </c>
      <c r="AB47">
        <v>1703</v>
      </c>
      <c r="AC47">
        <v>141</v>
      </c>
      <c r="AF47">
        <v>78</v>
      </c>
      <c r="AG47">
        <v>2559</v>
      </c>
      <c r="AH47">
        <v>139</v>
      </c>
    </row>
    <row r="48" spans="7:34">
      <c r="G48">
        <v>63</v>
      </c>
      <c r="I48">
        <v>46</v>
      </c>
      <c r="L48">
        <v>78</v>
      </c>
      <c r="M48">
        <v>421</v>
      </c>
      <c r="N48">
        <v>32</v>
      </c>
      <c r="Q48">
        <v>32</v>
      </c>
      <c r="R48">
        <v>719</v>
      </c>
      <c r="S48">
        <v>93</v>
      </c>
      <c r="V48">
        <v>62</v>
      </c>
      <c r="W48">
        <v>934</v>
      </c>
      <c r="X48">
        <v>125</v>
      </c>
      <c r="AA48">
        <v>78</v>
      </c>
      <c r="AB48">
        <v>1218</v>
      </c>
      <c r="AF48">
        <v>140</v>
      </c>
      <c r="AG48">
        <v>2625</v>
      </c>
      <c r="AH48">
        <v>142</v>
      </c>
    </row>
    <row r="49" spans="7:34">
      <c r="G49">
        <v>47</v>
      </c>
      <c r="H49">
        <v>204</v>
      </c>
      <c r="I49">
        <v>16</v>
      </c>
      <c r="L49">
        <v>94</v>
      </c>
      <c r="M49">
        <v>393</v>
      </c>
      <c r="N49">
        <v>31</v>
      </c>
      <c r="R49">
        <v>703</v>
      </c>
      <c r="S49">
        <v>78</v>
      </c>
      <c r="V49">
        <v>31</v>
      </c>
      <c r="W49">
        <v>999</v>
      </c>
      <c r="X49">
        <v>126</v>
      </c>
      <c r="AA49">
        <v>63</v>
      </c>
      <c r="AB49">
        <v>1546</v>
      </c>
      <c r="AF49">
        <v>125</v>
      </c>
      <c r="AH49">
        <v>170</v>
      </c>
    </row>
    <row r="50" spans="7:34">
      <c r="G50">
        <v>78</v>
      </c>
      <c r="H50">
        <v>125</v>
      </c>
      <c r="I50">
        <v>47</v>
      </c>
      <c r="Q50">
        <v>63</v>
      </c>
      <c r="R50">
        <v>735</v>
      </c>
      <c r="S50">
        <v>94</v>
      </c>
      <c r="V50">
        <v>63</v>
      </c>
      <c r="W50">
        <v>1123</v>
      </c>
      <c r="X50">
        <v>109</v>
      </c>
      <c r="AH50">
        <v>203</v>
      </c>
    </row>
    <row r="51" spans="7:34">
      <c r="G51">
        <v>63</v>
      </c>
      <c r="H51">
        <v>140</v>
      </c>
      <c r="S51">
        <v>77</v>
      </c>
      <c r="X51">
        <v>110</v>
      </c>
      <c r="AH51">
        <v>203</v>
      </c>
    </row>
    <row r="52" spans="7:34">
      <c r="G52">
        <v>31</v>
      </c>
      <c r="H52">
        <v>202</v>
      </c>
      <c r="AH52">
        <v>157</v>
      </c>
    </row>
    <row r="53" spans="7:34">
      <c r="G53">
        <v>46</v>
      </c>
      <c r="AH53">
        <v>187</v>
      </c>
    </row>
    <row r="54" spans="7:34">
      <c r="G54">
        <v>47</v>
      </c>
      <c r="H54">
        <v>188</v>
      </c>
      <c r="AH54">
        <v>204</v>
      </c>
    </row>
    <row r="56" spans="7:34">
      <c r="G56" s="57">
        <f>AVERAGE(G30:G55)</f>
        <v>51.28</v>
      </c>
      <c r="H56" s="57">
        <f t="shared" ref="H56:AH56" si="0">AVERAGE(H30:H55)</f>
        <v>161.66666666666666</v>
      </c>
      <c r="I56" s="57">
        <f t="shared" si="0"/>
        <v>27</v>
      </c>
      <c r="J56" s="57"/>
      <c r="K56" s="57"/>
      <c r="L56" s="57">
        <f t="shared" si="0"/>
        <v>58.65</v>
      </c>
      <c r="M56" s="57">
        <f t="shared" si="0"/>
        <v>421.55</v>
      </c>
      <c r="N56" s="57">
        <f t="shared" si="0"/>
        <v>44.263157894736842</v>
      </c>
      <c r="O56" s="57"/>
      <c r="P56" s="57"/>
      <c r="Q56" s="57">
        <f t="shared" si="0"/>
        <v>60.15</v>
      </c>
      <c r="R56" s="57">
        <f t="shared" si="0"/>
        <v>720.35</v>
      </c>
      <c r="S56" s="57">
        <f t="shared" si="0"/>
        <v>64.900000000000006</v>
      </c>
      <c r="T56" s="57"/>
      <c r="U56" s="57"/>
      <c r="V56" s="57">
        <f t="shared" si="0"/>
        <v>68.75</v>
      </c>
      <c r="W56" s="57">
        <f t="shared" si="0"/>
        <v>1058.8421052631579</v>
      </c>
      <c r="X56" s="57">
        <f t="shared" si="0"/>
        <v>118.9047619047619</v>
      </c>
      <c r="Y56" s="57"/>
      <c r="Z56" s="57"/>
      <c r="AA56" s="57">
        <f t="shared" si="0"/>
        <v>69.05263157894737</v>
      </c>
      <c r="AB56" s="57">
        <f t="shared" si="0"/>
        <v>1366.1</v>
      </c>
      <c r="AC56" s="57">
        <f t="shared" si="0"/>
        <v>131.88235294117646</v>
      </c>
      <c r="AD56" s="57"/>
      <c r="AE56" s="57"/>
      <c r="AF56" s="57">
        <f t="shared" si="0"/>
        <v>85.421052631578945</v>
      </c>
      <c r="AG56" s="57">
        <f t="shared" si="0"/>
        <v>1837.1578947368421</v>
      </c>
      <c r="AH56" s="57">
        <f t="shared" si="0"/>
        <v>170</v>
      </c>
    </row>
    <row r="57" spans="7:34">
      <c r="G57" s="57">
        <f>STDEV(G30:G54)</f>
        <v>14.738046003456487</v>
      </c>
      <c r="H57" s="57">
        <f>STDEV(H30:H54)</f>
        <v>25.320610840446392</v>
      </c>
      <c r="I57" s="57">
        <f>STDEV(I30:I54)</f>
        <v>12.878923350446135</v>
      </c>
      <c r="J57" s="57"/>
      <c r="K57" s="57"/>
      <c r="L57" s="57">
        <f>STDEV(L30:L49)</f>
        <v>15.156291033585262</v>
      </c>
      <c r="M57" s="57">
        <f t="shared" ref="M57" si="1">STDEV(M30:M49)</f>
        <v>63.984763811395048</v>
      </c>
      <c r="N57" s="57">
        <f>STDEV(N31:N49)</f>
        <v>23.435116350523479</v>
      </c>
      <c r="O57" s="57"/>
      <c r="P57" s="57"/>
      <c r="Q57" s="57">
        <f>STDEV(Q30:Q48,Q50)</f>
        <v>19.741153914975108</v>
      </c>
      <c r="R57" s="57">
        <f>STDEV(R30:R45,R47:R50)</f>
        <v>102.87052414001857</v>
      </c>
      <c r="S57" s="57">
        <f>STDEV(S31:S44,S46:S51)</f>
        <v>23.768400074579343</v>
      </c>
      <c r="T57" s="57"/>
      <c r="U57" s="57"/>
      <c r="V57" s="57">
        <f>STDEV(V31:V50)</f>
        <v>21.74947065296557</v>
      </c>
      <c r="W57" s="57">
        <f>STDEV(W31:W50)</f>
        <v>199.48728398218327</v>
      </c>
      <c r="X57" s="57">
        <f>STDEV(X31:X51)</f>
        <v>25.526270314922161</v>
      </c>
      <c r="Y57" s="57"/>
      <c r="Z57" s="57"/>
      <c r="AA57" s="57">
        <f>STDEV(AA30:AA33,AA35:AA49)</f>
        <v>15.984275899251484</v>
      </c>
      <c r="AB57" s="57">
        <f t="shared" ref="AB57" si="2">STDEV(AB30:AB49)</f>
        <v>198.37495066825201</v>
      </c>
      <c r="AC57" s="57">
        <f>STDEV(AC30:AC47)</f>
        <v>30.587747450860888</v>
      </c>
      <c r="AD57" s="57"/>
      <c r="AE57" s="57"/>
      <c r="AF57" s="57">
        <f>STDEV(AF30:AF45,AF47:AF49)</f>
        <v>30.043146361106277</v>
      </c>
      <c r="AG57" s="57">
        <f>STDEV(AG31:AG48)</f>
        <v>343.2555641980785</v>
      </c>
      <c r="AH57" s="57">
        <f>STDEV(AH30:AH33,AH35:AH54)</f>
        <v>30.557145325353652</v>
      </c>
    </row>
  </sheetData>
  <mergeCells count="4">
    <mergeCell ref="B1:D1"/>
    <mergeCell ref="B16:C16"/>
    <mergeCell ref="D16:E16"/>
    <mergeCell ref="F16:G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V55"/>
  <sheetViews>
    <sheetView topLeftCell="BZ12" workbookViewId="0">
      <selection activeCell="CP31" sqref="CP31:CP55"/>
    </sheetView>
  </sheetViews>
  <sheetFormatPr defaultRowHeight="12.75"/>
  <sheetData>
    <row r="1" spans="1:126">
      <c r="A1">
        <v>47</v>
      </c>
      <c r="B1">
        <v>110</v>
      </c>
      <c r="C1">
        <v>15</v>
      </c>
      <c r="D1">
        <v>16</v>
      </c>
      <c r="E1">
        <v>32</v>
      </c>
      <c r="F1">
        <v>16</v>
      </c>
      <c r="G1">
        <v>31</v>
      </c>
      <c r="I1">
        <v>62</v>
      </c>
      <c r="J1">
        <v>516</v>
      </c>
      <c r="K1">
        <v>16</v>
      </c>
      <c r="L1">
        <v>31</v>
      </c>
      <c r="M1">
        <v>16</v>
      </c>
      <c r="N1">
        <v>16</v>
      </c>
      <c r="O1">
        <v>15</v>
      </c>
      <c r="P1">
        <v>15</v>
      </c>
      <c r="Q1">
        <v>31</v>
      </c>
      <c r="R1">
        <v>282</v>
      </c>
      <c r="S1">
        <v>31</v>
      </c>
      <c r="T1">
        <v>63</v>
      </c>
      <c r="W1">
        <v>47</v>
      </c>
      <c r="X1">
        <v>609</v>
      </c>
      <c r="Y1">
        <v>31</v>
      </c>
      <c r="Z1">
        <v>32</v>
      </c>
      <c r="AA1">
        <v>16</v>
      </c>
      <c r="AB1">
        <v>31</v>
      </c>
      <c r="AC1">
        <v>0</v>
      </c>
      <c r="AD1">
        <v>32</v>
      </c>
      <c r="AE1">
        <v>62</v>
      </c>
      <c r="AF1">
        <v>125</v>
      </c>
      <c r="AG1">
        <v>47</v>
      </c>
      <c r="AH1">
        <v>15</v>
      </c>
      <c r="AI1">
        <v>62</v>
      </c>
      <c r="AJ1">
        <v>32</v>
      </c>
      <c r="AK1">
        <v>31</v>
      </c>
      <c r="AL1">
        <v>31</v>
      </c>
      <c r="AM1">
        <v>62</v>
      </c>
      <c r="AP1">
        <v>188</v>
      </c>
      <c r="AQ1">
        <v>906</v>
      </c>
      <c r="AR1">
        <v>16</v>
      </c>
      <c r="AS1">
        <v>16</v>
      </c>
      <c r="AT1">
        <v>15</v>
      </c>
      <c r="AU1">
        <v>16</v>
      </c>
      <c r="AV1">
        <v>16</v>
      </c>
      <c r="AW1">
        <v>15</v>
      </c>
      <c r="AX1">
        <v>16</v>
      </c>
      <c r="AY1">
        <v>31</v>
      </c>
      <c r="AZ1">
        <v>16</v>
      </c>
      <c r="BA1">
        <v>47</v>
      </c>
      <c r="BB1">
        <v>31</v>
      </c>
      <c r="BC1">
        <v>94</v>
      </c>
      <c r="BD1">
        <v>188</v>
      </c>
      <c r="BE1">
        <v>31</v>
      </c>
      <c r="BF1">
        <v>31</v>
      </c>
      <c r="BG1">
        <v>62</v>
      </c>
      <c r="BH1">
        <v>47</v>
      </c>
      <c r="BI1">
        <v>62</v>
      </c>
      <c r="BJ1">
        <v>93</v>
      </c>
      <c r="BK1">
        <v>63</v>
      </c>
      <c r="BN1">
        <v>78</v>
      </c>
      <c r="BO1">
        <v>1391</v>
      </c>
      <c r="BP1">
        <v>16</v>
      </c>
      <c r="BQ1">
        <v>16</v>
      </c>
      <c r="BR1">
        <v>16</v>
      </c>
      <c r="BS1">
        <v>31</v>
      </c>
      <c r="BT1">
        <v>16</v>
      </c>
      <c r="BU1">
        <v>31</v>
      </c>
      <c r="BV1">
        <v>79</v>
      </c>
      <c r="BW1">
        <v>234</v>
      </c>
      <c r="BX1">
        <v>16</v>
      </c>
      <c r="BY1">
        <v>62</v>
      </c>
      <c r="BZ1">
        <v>47</v>
      </c>
      <c r="CA1">
        <v>63</v>
      </c>
      <c r="CB1">
        <v>16</v>
      </c>
      <c r="CC1">
        <v>31</v>
      </c>
      <c r="CD1">
        <v>62</v>
      </c>
      <c r="CE1">
        <v>78</v>
      </c>
      <c r="CF1">
        <v>47</v>
      </c>
      <c r="CG1">
        <v>46</v>
      </c>
      <c r="CH1" s="3">
        <v>78</v>
      </c>
      <c r="CI1" s="3">
        <v>94</v>
      </c>
      <c r="CJ1">
        <v>47</v>
      </c>
      <c r="CK1">
        <v>31</v>
      </c>
      <c r="CL1">
        <v>156</v>
      </c>
      <c r="CM1">
        <v>31</v>
      </c>
      <c r="CN1">
        <v>47</v>
      </c>
      <c r="CQ1">
        <v>125</v>
      </c>
      <c r="CR1">
        <v>1699</v>
      </c>
      <c r="CS1">
        <v>15</v>
      </c>
      <c r="CT1">
        <v>0</v>
      </c>
      <c r="CU1">
        <v>0</v>
      </c>
      <c r="CV1">
        <v>0</v>
      </c>
      <c r="CW1">
        <v>16</v>
      </c>
      <c r="CX1">
        <v>0</v>
      </c>
      <c r="CY1">
        <v>31</v>
      </c>
      <c r="CZ1">
        <v>15</v>
      </c>
      <c r="DA1">
        <v>31</v>
      </c>
      <c r="DB1">
        <v>63</v>
      </c>
      <c r="DC1">
        <v>359</v>
      </c>
      <c r="DD1">
        <v>234</v>
      </c>
      <c r="DE1">
        <v>15</v>
      </c>
      <c r="DF1">
        <v>31</v>
      </c>
      <c r="DG1">
        <v>62</v>
      </c>
      <c r="DH1">
        <v>31</v>
      </c>
      <c r="DI1">
        <v>63</v>
      </c>
      <c r="DJ1">
        <v>32</v>
      </c>
      <c r="DK1">
        <v>78</v>
      </c>
      <c r="DL1">
        <v>78</v>
      </c>
      <c r="DM1">
        <v>93</v>
      </c>
      <c r="DN1">
        <v>125</v>
      </c>
      <c r="DO1">
        <v>62</v>
      </c>
      <c r="DP1">
        <v>16</v>
      </c>
      <c r="DQ1">
        <v>32</v>
      </c>
      <c r="DR1">
        <v>62</v>
      </c>
      <c r="DS1">
        <v>0</v>
      </c>
      <c r="DT1">
        <v>62</v>
      </c>
      <c r="DU1">
        <v>62</v>
      </c>
      <c r="DV1">
        <v>31</v>
      </c>
    </row>
    <row r="2" spans="1:126">
      <c r="A2">
        <v>32</v>
      </c>
      <c r="B2">
        <v>187</v>
      </c>
      <c r="C2">
        <v>31</v>
      </c>
      <c r="D2">
        <v>62</v>
      </c>
      <c r="E2">
        <v>32</v>
      </c>
      <c r="F2">
        <v>31</v>
      </c>
      <c r="G2">
        <v>31</v>
      </c>
      <c r="I2">
        <v>47</v>
      </c>
      <c r="J2">
        <v>533</v>
      </c>
      <c r="K2">
        <v>16</v>
      </c>
      <c r="L2">
        <v>31</v>
      </c>
      <c r="M2">
        <v>31</v>
      </c>
      <c r="N2">
        <v>47</v>
      </c>
      <c r="O2">
        <v>31</v>
      </c>
      <c r="P2">
        <v>32</v>
      </c>
      <c r="Q2">
        <v>47</v>
      </c>
      <c r="R2">
        <v>204</v>
      </c>
      <c r="S2">
        <v>62</v>
      </c>
      <c r="T2">
        <v>32</v>
      </c>
      <c r="W2">
        <v>47</v>
      </c>
      <c r="X2">
        <v>721</v>
      </c>
      <c r="Y2">
        <v>15</v>
      </c>
      <c r="Z2">
        <v>172</v>
      </c>
      <c r="AA2">
        <v>32</v>
      </c>
      <c r="AB2">
        <v>47</v>
      </c>
      <c r="AC2">
        <v>32</v>
      </c>
      <c r="AD2">
        <v>31</v>
      </c>
      <c r="AE2">
        <v>32</v>
      </c>
      <c r="AF2">
        <v>47</v>
      </c>
      <c r="AG2">
        <v>31</v>
      </c>
      <c r="AH2">
        <v>31</v>
      </c>
      <c r="AI2">
        <v>31</v>
      </c>
      <c r="AJ2">
        <v>47</v>
      </c>
      <c r="AK2">
        <v>32</v>
      </c>
      <c r="AL2">
        <v>94</v>
      </c>
      <c r="AM2">
        <v>47</v>
      </c>
      <c r="AP2">
        <v>62</v>
      </c>
      <c r="AQ2">
        <v>1107</v>
      </c>
      <c r="AR2">
        <v>16</v>
      </c>
      <c r="AS2">
        <v>31</v>
      </c>
      <c r="AT2">
        <v>78</v>
      </c>
      <c r="AU2">
        <v>62</v>
      </c>
      <c r="AV2">
        <v>46</v>
      </c>
      <c r="AW2">
        <v>47</v>
      </c>
      <c r="AX2">
        <v>47</v>
      </c>
      <c r="AY2">
        <v>47</v>
      </c>
      <c r="AZ2">
        <v>31</v>
      </c>
      <c r="BA2">
        <v>62</v>
      </c>
      <c r="BB2">
        <v>31</v>
      </c>
      <c r="BC2">
        <v>78</v>
      </c>
      <c r="BD2">
        <v>31</v>
      </c>
      <c r="BE2">
        <v>31</v>
      </c>
      <c r="BF2">
        <v>47</v>
      </c>
      <c r="BG2">
        <v>47</v>
      </c>
      <c r="BH2">
        <v>31</v>
      </c>
      <c r="BI2">
        <v>63</v>
      </c>
      <c r="BJ2">
        <v>219</v>
      </c>
      <c r="BK2">
        <v>62</v>
      </c>
      <c r="BN2">
        <v>62</v>
      </c>
      <c r="BO2">
        <v>1268</v>
      </c>
      <c r="BP2">
        <v>0</v>
      </c>
      <c r="BQ2">
        <v>16</v>
      </c>
      <c r="BR2">
        <v>31</v>
      </c>
      <c r="BS2">
        <v>47</v>
      </c>
      <c r="BT2">
        <v>47</v>
      </c>
      <c r="BU2">
        <v>31</v>
      </c>
      <c r="BV2">
        <v>31</v>
      </c>
      <c r="BW2">
        <v>47</v>
      </c>
      <c r="BX2">
        <v>16</v>
      </c>
      <c r="BY2">
        <v>63</v>
      </c>
      <c r="BZ2">
        <v>31</v>
      </c>
      <c r="CA2">
        <v>63</v>
      </c>
      <c r="CB2">
        <v>16</v>
      </c>
      <c r="CC2">
        <v>156</v>
      </c>
      <c r="CD2">
        <v>31</v>
      </c>
      <c r="CE2">
        <v>62</v>
      </c>
      <c r="CF2">
        <v>31</v>
      </c>
      <c r="CG2">
        <v>203</v>
      </c>
      <c r="CH2" s="3">
        <v>63</v>
      </c>
      <c r="CI2" s="3">
        <v>63</v>
      </c>
      <c r="CJ2">
        <v>63</v>
      </c>
      <c r="CK2">
        <v>31</v>
      </c>
      <c r="CL2">
        <v>32</v>
      </c>
      <c r="CM2">
        <v>47</v>
      </c>
      <c r="CN2">
        <v>47</v>
      </c>
      <c r="CQ2">
        <v>47</v>
      </c>
      <c r="CR2">
        <v>1377</v>
      </c>
      <c r="CS2">
        <v>15</v>
      </c>
      <c r="CT2">
        <v>31</v>
      </c>
      <c r="CU2">
        <v>15</v>
      </c>
      <c r="CV2">
        <v>78</v>
      </c>
      <c r="CW2">
        <v>32</v>
      </c>
      <c r="CX2">
        <v>47</v>
      </c>
      <c r="CY2">
        <v>32</v>
      </c>
      <c r="CZ2">
        <v>47</v>
      </c>
      <c r="DA2">
        <v>94</v>
      </c>
      <c r="DB2">
        <v>47</v>
      </c>
      <c r="DC2">
        <v>109</v>
      </c>
      <c r="DD2">
        <v>47</v>
      </c>
      <c r="DE2">
        <v>32</v>
      </c>
      <c r="DF2">
        <v>63</v>
      </c>
      <c r="DG2">
        <v>47</v>
      </c>
      <c r="DH2">
        <v>32</v>
      </c>
      <c r="DI2">
        <v>47</v>
      </c>
      <c r="DJ2">
        <v>32</v>
      </c>
      <c r="DK2">
        <v>47</v>
      </c>
      <c r="DL2">
        <v>78</v>
      </c>
      <c r="DM2">
        <v>15</v>
      </c>
      <c r="DN2">
        <v>31</v>
      </c>
      <c r="DO2">
        <v>109</v>
      </c>
      <c r="DP2">
        <v>47</v>
      </c>
      <c r="DQ2">
        <v>31</v>
      </c>
      <c r="DR2">
        <v>32</v>
      </c>
      <c r="DS2">
        <v>47</v>
      </c>
      <c r="DT2">
        <v>31</v>
      </c>
      <c r="DU2">
        <v>31</v>
      </c>
      <c r="DV2">
        <v>31</v>
      </c>
    </row>
    <row r="3" spans="1:126">
      <c r="A3">
        <v>46</v>
      </c>
      <c r="B3">
        <v>158</v>
      </c>
      <c r="C3">
        <v>16</v>
      </c>
      <c r="D3">
        <v>31</v>
      </c>
      <c r="E3">
        <v>47</v>
      </c>
      <c r="F3">
        <v>32</v>
      </c>
      <c r="G3">
        <v>32</v>
      </c>
      <c r="I3">
        <v>63</v>
      </c>
      <c r="J3">
        <v>453</v>
      </c>
      <c r="K3">
        <v>16</v>
      </c>
      <c r="L3">
        <v>15</v>
      </c>
      <c r="M3">
        <v>62</v>
      </c>
      <c r="N3">
        <v>47</v>
      </c>
      <c r="O3">
        <v>47</v>
      </c>
      <c r="P3">
        <v>16</v>
      </c>
      <c r="Q3">
        <v>63</v>
      </c>
      <c r="R3">
        <v>47</v>
      </c>
      <c r="S3">
        <v>62</v>
      </c>
      <c r="T3">
        <v>78</v>
      </c>
      <c r="W3">
        <v>47</v>
      </c>
      <c r="X3">
        <v>748</v>
      </c>
      <c r="Y3">
        <v>15</v>
      </c>
      <c r="Z3">
        <v>16</v>
      </c>
      <c r="AA3">
        <v>32</v>
      </c>
      <c r="AB3">
        <v>219</v>
      </c>
      <c r="AC3">
        <v>31</v>
      </c>
      <c r="AD3">
        <v>31</v>
      </c>
      <c r="AE3">
        <v>31</v>
      </c>
      <c r="AF3">
        <v>47</v>
      </c>
      <c r="AG3">
        <v>31</v>
      </c>
      <c r="AH3">
        <v>15</v>
      </c>
      <c r="AI3">
        <v>78</v>
      </c>
      <c r="AJ3">
        <v>62</v>
      </c>
      <c r="AK3">
        <v>62</v>
      </c>
      <c r="AL3">
        <v>47</v>
      </c>
      <c r="AM3">
        <v>31</v>
      </c>
      <c r="AP3">
        <v>63</v>
      </c>
      <c r="AQ3">
        <v>1063</v>
      </c>
      <c r="AR3">
        <v>15</v>
      </c>
      <c r="AS3">
        <v>47</v>
      </c>
      <c r="AT3">
        <v>63</v>
      </c>
      <c r="AU3">
        <v>78</v>
      </c>
      <c r="AV3">
        <v>47</v>
      </c>
      <c r="AW3">
        <v>31</v>
      </c>
      <c r="AX3">
        <v>47</v>
      </c>
      <c r="AY3">
        <v>31</v>
      </c>
      <c r="AZ3">
        <v>94</v>
      </c>
      <c r="BA3">
        <v>78</v>
      </c>
      <c r="BB3">
        <v>79</v>
      </c>
      <c r="BC3">
        <v>47</v>
      </c>
      <c r="BD3">
        <v>47</v>
      </c>
      <c r="BE3">
        <v>94</v>
      </c>
      <c r="BF3">
        <v>62</v>
      </c>
      <c r="BG3">
        <v>47</v>
      </c>
      <c r="BH3">
        <v>31</v>
      </c>
      <c r="BI3">
        <v>46</v>
      </c>
      <c r="BJ3">
        <v>32</v>
      </c>
      <c r="BK3">
        <v>47</v>
      </c>
      <c r="BN3">
        <v>109</v>
      </c>
      <c r="BO3">
        <v>1141</v>
      </c>
      <c r="BP3">
        <v>16</v>
      </c>
      <c r="BQ3">
        <v>15</v>
      </c>
      <c r="BR3">
        <v>63</v>
      </c>
      <c r="BS3">
        <v>47</v>
      </c>
      <c r="BT3">
        <v>31</v>
      </c>
      <c r="BU3">
        <v>31</v>
      </c>
      <c r="BV3">
        <v>47</v>
      </c>
      <c r="BW3">
        <v>62</v>
      </c>
      <c r="BX3">
        <v>78</v>
      </c>
      <c r="BY3">
        <v>31</v>
      </c>
      <c r="BZ3">
        <v>16</v>
      </c>
      <c r="CA3">
        <v>47</v>
      </c>
      <c r="CB3">
        <v>62</v>
      </c>
      <c r="CC3">
        <v>31</v>
      </c>
      <c r="CD3">
        <v>31</v>
      </c>
      <c r="CE3">
        <v>47</v>
      </c>
      <c r="CF3">
        <v>63</v>
      </c>
      <c r="CG3">
        <v>31</v>
      </c>
      <c r="CH3" s="3">
        <v>110</v>
      </c>
      <c r="CI3" s="3">
        <v>62</v>
      </c>
      <c r="CJ3">
        <v>62</v>
      </c>
      <c r="CK3">
        <v>16</v>
      </c>
      <c r="CL3">
        <v>32</v>
      </c>
      <c r="CM3">
        <v>47</v>
      </c>
      <c r="CN3">
        <v>63</v>
      </c>
      <c r="CQ3">
        <v>47</v>
      </c>
      <c r="CR3">
        <v>1436</v>
      </c>
      <c r="CS3">
        <v>0</v>
      </c>
      <c r="CT3">
        <v>15</v>
      </c>
      <c r="CU3">
        <v>47</v>
      </c>
      <c r="CV3">
        <v>16</v>
      </c>
      <c r="CW3">
        <v>78</v>
      </c>
      <c r="CX3">
        <v>47</v>
      </c>
      <c r="CY3">
        <v>15</v>
      </c>
      <c r="CZ3">
        <v>31</v>
      </c>
      <c r="DA3">
        <v>62</v>
      </c>
      <c r="DB3">
        <v>94</v>
      </c>
      <c r="DC3">
        <v>32</v>
      </c>
      <c r="DD3">
        <v>47</v>
      </c>
      <c r="DE3">
        <v>32</v>
      </c>
      <c r="DF3">
        <v>46</v>
      </c>
      <c r="DG3">
        <v>31</v>
      </c>
      <c r="DH3">
        <v>93</v>
      </c>
      <c r="DI3">
        <v>31</v>
      </c>
      <c r="DJ3">
        <v>63</v>
      </c>
      <c r="DK3">
        <v>46</v>
      </c>
      <c r="DL3">
        <v>16</v>
      </c>
      <c r="DM3">
        <v>78</v>
      </c>
      <c r="DN3">
        <v>46</v>
      </c>
      <c r="DO3">
        <v>78</v>
      </c>
      <c r="DP3">
        <v>63</v>
      </c>
      <c r="DQ3">
        <v>63</v>
      </c>
      <c r="DR3">
        <v>31</v>
      </c>
      <c r="DS3">
        <v>47</v>
      </c>
      <c r="DT3">
        <v>94</v>
      </c>
      <c r="DU3">
        <v>31</v>
      </c>
      <c r="DV3">
        <v>63</v>
      </c>
    </row>
    <row r="4" spans="1:126">
      <c r="A4">
        <v>78</v>
      </c>
      <c r="B4">
        <v>188</v>
      </c>
      <c r="C4">
        <v>16</v>
      </c>
      <c r="D4">
        <v>31</v>
      </c>
      <c r="E4">
        <v>47</v>
      </c>
      <c r="F4">
        <v>47</v>
      </c>
      <c r="G4">
        <v>47</v>
      </c>
      <c r="I4">
        <v>47</v>
      </c>
      <c r="J4">
        <v>342</v>
      </c>
      <c r="K4">
        <v>15</v>
      </c>
      <c r="L4">
        <v>16</v>
      </c>
      <c r="M4">
        <v>46</v>
      </c>
      <c r="N4">
        <v>63</v>
      </c>
      <c r="O4">
        <v>46</v>
      </c>
      <c r="P4">
        <v>15</v>
      </c>
      <c r="Q4">
        <v>47</v>
      </c>
      <c r="R4">
        <v>32</v>
      </c>
      <c r="S4">
        <v>31</v>
      </c>
      <c r="T4">
        <v>31</v>
      </c>
      <c r="W4">
        <v>32</v>
      </c>
      <c r="X4">
        <v>735</v>
      </c>
      <c r="Y4">
        <v>15</v>
      </c>
      <c r="Z4">
        <v>47</v>
      </c>
      <c r="AA4">
        <v>31</v>
      </c>
      <c r="AB4">
        <v>47</v>
      </c>
      <c r="AC4">
        <v>47</v>
      </c>
      <c r="AD4">
        <v>16</v>
      </c>
      <c r="AE4">
        <v>47</v>
      </c>
      <c r="AF4">
        <v>31</v>
      </c>
      <c r="AG4">
        <v>31</v>
      </c>
      <c r="AH4">
        <v>32</v>
      </c>
      <c r="AI4">
        <v>187</v>
      </c>
      <c r="AJ4">
        <v>63</v>
      </c>
      <c r="AK4">
        <v>32</v>
      </c>
      <c r="AL4">
        <v>31</v>
      </c>
      <c r="AM4">
        <v>78</v>
      </c>
      <c r="AP4">
        <v>47</v>
      </c>
      <c r="AQ4">
        <v>1450</v>
      </c>
      <c r="AR4">
        <v>31</v>
      </c>
      <c r="AS4">
        <v>187</v>
      </c>
      <c r="AT4">
        <v>62</v>
      </c>
      <c r="AU4">
        <v>47</v>
      </c>
      <c r="AV4">
        <v>32</v>
      </c>
      <c r="AW4">
        <v>78</v>
      </c>
      <c r="AX4">
        <v>62</v>
      </c>
      <c r="AY4">
        <v>15</v>
      </c>
      <c r="AZ4">
        <v>32</v>
      </c>
      <c r="BA4">
        <v>156</v>
      </c>
      <c r="BB4">
        <v>78</v>
      </c>
      <c r="BC4">
        <v>78</v>
      </c>
      <c r="BD4">
        <v>78</v>
      </c>
      <c r="BE4">
        <v>94</v>
      </c>
      <c r="BF4">
        <v>93</v>
      </c>
      <c r="BG4">
        <v>31</v>
      </c>
      <c r="BH4">
        <v>47</v>
      </c>
      <c r="BI4">
        <v>47</v>
      </c>
      <c r="BJ4">
        <v>62</v>
      </c>
      <c r="BK4">
        <v>140</v>
      </c>
      <c r="BN4">
        <v>46</v>
      </c>
      <c r="BO4">
        <v>1108</v>
      </c>
      <c r="BP4">
        <v>16</v>
      </c>
      <c r="BQ4">
        <v>31</v>
      </c>
      <c r="BR4">
        <v>31</v>
      </c>
      <c r="BS4">
        <v>31</v>
      </c>
      <c r="BT4">
        <v>62</v>
      </c>
      <c r="BU4">
        <v>47</v>
      </c>
      <c r="BV4">
        <v>47</v>
      </c>
      <c r="BW4">
        <v>31</v>
      </c>
      <c r="BX4">
        <v>16</v>
      </c>
      <c r="BY4">
        <v>47</v>
      </c>
      <c r="BZ4">
        <v>63</v>
      </c>
      <c r="CA4">
        <v>47</v>
      </c>
      <c r="CB4">
        <v>31</v>
      </c>
      <c r="CC4">
        <v>62</v>
      </c>
      <c r="CD4">
        <v>78</v>
      </c>
      <c r="CE4">
        <v>47</v>
      </c>
      <c r="CF4">
        <v>62</v>
      </c>
      <c r="CG4">
        <v>16</v>
      </c>
      <c r="CH4" s="3">
        <v>62</v>
      </c>
      <c r="CI4" s="3">
        <v>63</v>
      </c>
      <c r="CJ4">
        <v>46</v>
      </c>
      <c r="CK4">
        <v>31</v>
      </c>
      <c r="CL4">
        <v>31</v>
      </c>
      <c r="CM4">
        <v>31</v>
      </c>
      <c r="CN4">
        <v>79</v>
      </c>
      <c r="CQ4">
        <v>78</v>
      </c>
      <c r="CR4">
        <v>1548</v>
      </c>
      <c r="CS4">
        <v>16</v>
      </c>
      <c r="CT4">
        <v>15</v>
      </c>
      <c r="CU4">
        <v>15</v>
      </c>
      <c r="CV4">
        <v>47</v>
      </c>
      <c r="CW4">
        <v>47</v>
      </c>
      <c r="CX4">
        <v>31</v>
      </c>
      <c r="CY4">
        <v>32</v>
      </c>
      <c r="CZ4">
        <v>63</v>
      </c>
      <c r="DA4">
        <v>31</v>
      </c>
      <c r="DB4">
        <v>94</v>
      </c>
      <c r="DC4">
        <v>47</v>
      </c>
      <c r="DD4">
        <v>156</v>
      </c>
      <c r="DE4">
        <v>16</v>
      </c>
      <c r="DF4">
        <v>63</v>
      </c>
      <c r="DG4">
        <v>47</v>
      </c>
      <c r="DH4">
        <v>31</v>
      </c>
      <c r="DI4">
        <v>62</v>
      </c>
      <c r="DJ4">
        <v>47</v>
      </c>
      <c r="DK4">
        <v>47</v>
      </c>
      <c r="DL4">
        <v>31</v>
      </c>
      <c r="DM4">
        <v>31</v>
      </c>
      <c r="DN4">
        <v>15</v>
      </c>
      <c r="DO4">
        <v>47</v>
      </c>
      <c r="DP4">
        <v>47</v>
      </c>
      <c r="DQ4">
        <v>109</v>
      </c>
      <c r="DR4">
        <v>32</v>
      </c>
      <c r="DS4">
        <v>47</v>
      </c>
      <c r="DT4">
        <v>78</v>
      </c>
      <c r="DU4">
        <v>32</v>
      </c>
      <c r="DV4">
        <v>172</v>
      </c>
    </row>
    <row r="5" spans="1:126">
      <c r="A5">
        <v>47</v>
      </c>
      <c r="B5">
        <v>282</v>
      </c>
      <c r="C5">
        <v>0</v>
      </c>
      <c r="D5">
        <v>16</v>
      </c>
      <c r="E5">
        <v>47</v>
      </c>
      <c r="F5">
        <v>172</v>
      </c>
      <c r="G5">
        <v>47</v>
      </c>
      <c r="I5">
        <v>79</v>
      </c>
      <c r="J5">
        <v>378</v>
      </c>
      <c r="K5">
        <v>0</v>
      </c>
      <c r="L5">
        <v>16</v>
      </c>
      <c r="M5">
        <v>32</v>
      </c>
      <c r="N5">
        <v>31</v>
      </c>
      <c r="O5">
        <v>32</v>
      </c>
      <c r="P5">
        <v>32</v>
      </c>
      <c r="Q5">
        <v>63</v>
      </c>
      <c r="R5">
        <v>63</v>
      </c>
      <c r="S5">
        <v>31</v>
      </c>
      <c r="T5">
        <v>78</v>
      </c>
      <c r="W5">
        <v>46</v>
      </c>
      <c r="X5">
        <v>643</v>
      </c>
      <c r="Y5">
        <v>16</v>
      </c>
      <c r="Z5">
        <v>31</v>
      </c>
      <c r="AA5">
        <v>31</v>
      </c>
      <c r="AB5">
        <v>47</v>
      </c>
      <c r="AC5">
        <v>63</v>
      </c>
      <c r="AD5">
        <v>32</v>
      </c>
      <c r="AE5">
        <v>31</v>
      </c>
      <c r="AF5">
        <v>62</v>
      </c>
      <c r="AG5">
        <v>47</v>
      </c>
      <c r="AH5">
        <v>32</v>
      </c>
      <c r="AI5">
        <v>94</v>
      </c>
      <c r="AJ5">
        <v>47</v>
      </c>
      <c r="AK5">
        <v>32</v>
      </c>
      <c r="AL5">
        <v>31</v>
      </c>
      <c r="AM5">
        <v>47</v>
      </c>
      <c r="AP5">
        <v>63</v>
      </c>
      <c r="AQ5">
        <v>1172</v>
      </c>
      <c r="AR5">
        <v>16</v>
      </c>
      <c r="AS5">
        <v>31</v>
      </c>
      <c r="AT5">
        <v>47</v>
      </c>
      <c r="AU5">
        <v>109</v>
      </c>
      <c r="AV5">
        <v>63</v>
      </c>
      <c r="AW5">
        <v>78</v>
      </c>
      <c r="AX5">
        <v>62</v>
      </c>
      <c r="AY5">
        <v>63</v>
      </c>
      <c r="AZ5">
        <v>47</v>
      </c>
      <c r="BA5">
        <v>62</v>
      </c>
      <c r="BB5">
        <v>62</v>
      </c>
      <c r="BC5">
        <v>79</v>
      </c>
      <c r="BD5">
        <v>94</v>
      </c>
      <c r="BE5">
        <v>47</v>
      </c>
      <c r="BF5">
        <v>78</v>
      </c>
      <c r="BG5">
        <v>78</v>
      </c>
      <c r="BH5">
        <v>31</v>
      </c>
      <c r="BI5">
        <v>47</v>
      </c>
      <c r="BJ5">
        <v>31</v>
      </c>
      <c r="BK5">
        <v>47</v>
      </c>
      <c r="BN5">
        <v>266</v>
      </c>
      <c r="BO5">
        <v>1189</v>
      </c>
      <c r="BP5">
        <v>0</v>
      </c>
      <c r="BQ5">
        <v>16</v>
      </c>
      <c r="BR5">
        <v>63</v>
      </c>
      <c r="BS5">
        <v>31</v>
      </c>
      <c r="BT5">
        <v>31</v>
      </c>
      <c r="BU5">
        <v>47</v>
      </c>
      <c r="BV5">
        <v>47</v>
      </c>
      <c r="BW5">
        <v>31</v>
      </c>
      <c r="BX5">
        <v>47</v>
      </c>
      <c r="BY5">
        <v>31</v>
      </c>
      <c r="BZ5">
        <v>62</v>
      </c>
      <c r="CA5">
        <v>32</v>
      </c>
      <c r="CB5">
        <v>62</v>
      </c>
      <c r="CC5">
        <v>78</v>
      </c>
      <c r="CD5">
        <v>94</v>
      </c>
      <c r="CE5">
        <v>63</v>
      </c>
      <c r="CF5">
        <v>47</v>
      </c>
      <c r="CG5">
        <v>47</v>
      </c>
      <c r="CH5" s="3">
        <v>47</v>
      </c>
      <c r="CI5" s="3">
        <v>47</v>
      </c>
      <c r="CJ5">
        <v>31</v>
      </c>
      <c r="CK5">
        <v>47</v>
      </c>
      <c r="CL5">
        <v>32</v>
      </c>
      <c r="CM5">
        <v>47</v>
      </c>
      <c r="CN5">
        <v>109</v>
      </c>
      <c r="CQ5">
        <v>78</v>
      </c>
      <c r="CR5">
        <v>1613</v>
      </c>
      <c r="CS5">
        <v>15</v>
      </c>
      <c r="CT5">
        <v>32</v>
      </c>
      <c r="CU5">
        <v>32</v>
      </c>
      <c r="CV5">
        <v>63</v>
      </c>
      <c r="CW5">
        <v>31</v>
      </c>
      <c r="CX5">
        <v>32</v>
      </c>
      <c r="CY5">
        <v>62</v>
      </c>
      <c r="CZ5">
        <v>31</v>
      </c>
      <c r="DA5">
        <v>31</v>
      </c>
      <c r="DB5">
        <v>31</v>
      </c>
      <c r="DC5">
        <v>47</v>
      </c>
      <c r="DD5">
        <v>63</v>
      </c>
      <c r="DE5">
        <v>63</v>
      </c>
      <c r="DF5">
        <v>78</v>
      </c>
      <c r="DG5">
        <v>47</v>
      </c>
      <c r="DH5">
        <v>47</v>
      </c>
      <c r="DI5">
        <v>31</v>
      </c>
      <c r="DJ5">
        <v>62</v>
      </c>
      <c r="DK5">
        <v>16</v>
      </c>
      <c r="DL5">
        <v>47</v>
      </c>
      <c r="DM5">
        <v>32</v>
      </c>
      <c r="DN5">
        <v>46</v>
      </c>
      <c r="DO5">
        <v>63</v>
      </c>
      <c r="DP5">
        <v>32</v>
      </c>
      <c r="DQ5">
        <v>94</v>
      </c>
      <c r="DR5">
        <v>265</v>
      </c>
      <c r="DS5">
        <v>31</v>
      </c>
      <c r="DT5">
        <v>94</v>
      </c>
      <c r="DU5">
        <v>63</v>
      </c>
      <c r="DV5">
        <v>32</v>
      </c>
    </row>
    <row r="6" spans="1:126">
      <c r="A6">
        <v>47</v>
      </c>
      <c r="B6">
        <v>141</v>
      </c>
      <c r="C6">
        <v>15</v>
      </c>
      <c r="D6">
        <v>31</v>
      </c>
      <c r="E6">
        <v>16</v>
      </c>
      <c r="F6">
        <v>47</v>
      </c>
      <c r="G6">
        <v>32</v>
      </c>
      <c r="I6">
        <v>47</v>
      </c>
      <c r="J6">
        <v>374</v>
      </c>
      <c r="K6">
        <v>16</v>
      </c>
      <c r="L6">
        <v>15</v>
      </c>
      <c r="M6">
        <v>47</v>
      </c>
      <c r="N6">
        <v>79</v>
      </c>
      <c r="O6">
        <v>16</v>
      </c>
      <c r="P6">
        <v>31</v>
      </c>
      <c r="Q6">
        <v>46</v>
      </c>
      <c r="R6">
        <v>31</v>
      </c>
      <c r="S6">
        <v>62</v>
      </c>
      <c r="T6">
        <v>31</v>
      </c>
      <c r="W6">
        <v>62</v>
      </c>
      <c r="X6">
        <v>826</v>
      </c>
      <c r="Y6">
        <v>0</v>
      </c>
      <c r="Z6">
        <v>16</v>
      </c>
      <c r="AA6">
        <v>63</v>
      </c>
      <c r="AB6">
        <v>63</v>
      </c>
      <c r="AC6">
        <v>47</v>
      </c>
      <c r="AD6">
        <v>234</v>
      </c>
      <c r="AE6">
        <v>31</v>
      </c>
      <c r="AF6">
        <v>31</v>
      </c>
      <c r="AG6">
        <v>46</v>
      </c>
      <c r="AH6">
        <v>78</v>
      </c>
      <c r="AI6">
        <v>63</v>
      </c>
      <c r="AJ6">
        <v>46</v>
      </c>
      <c r="AK6">
        <v>15</v>
      </c>
      <c r="AL6">
        <v>62</v>
      </c>
      <c r="AM6">
        <v>31</v>
      </c>
      <c r="AP6">
        <v>109</v>
      </c>
      <c r="AQ6">
        <v>1378</v>
      </c>
      <c r="AR6">
        <v>16</v>
      </c>
      <c r="AS6">
        <v>16</v>
      </c>
      <c r="AT6">
        <v>94</v>
      </c>
      <c r="AU6">
        <v>79</v>
      </c>
      <c r="AV6">
        <v>78</v>
      </c>
      <c r="AW6">
        <v>47</v>
      </c>
      <c r="AX6">
        <v>47</v>
      </c>
      <c r="AY6">
        <v>78</v>
      </c>
      <c r="AZ6">
        <v>62</v>
      </c>
      <c r="BA6">
        <v>78</v>
      </c>
      <c r="BB6">
        <v>78</v>
      </c>
      <c r="BC6">
        <v>109</v>
      </c>
      <c r="BD6">
        <v>47</v>
      </c>
      <c r="BE6">
        <v>125</v>
      </c>
      <c r="BF6">
        <v>78</v>
      </c>
      <c r="BG6">
        <v>32</v>
      </c>
      <c r="BH6">
        <v>47</v>
      </c>
      <c r="BI6">
        <v>94</v>
      </c>
      <c r="BJ6">
        <v>63</v>
      </c>
      <c r="BK6">
        <v>110</v>
      </c>
      <c r="BN6">
        <v>78</v>
      </c>
      <c r="BO6">
        <v>1468</v>
      </c>
      <c r="BP6">
        <v>0</v>
      </c>
      <c r="BQ6">
        <v>15</v>
      </c>
      <c r="BR6">
        <v>31</v>
      </c>
      <c r="BS6">
        <v>78</v>
      </c>
      <c r="BT6">
        <v>47</v>
      </c>
      <c r="BU6">
        <v>16</v>
      </c>
      <c r="BV6">
        <v>32</v>
      </c>
      <c r="BW6">
        <v>31</v>
      </c>
      <c r="BX6">
        <v>16</v>
      </c>
      <c r="BY6">
        <v>15</v>
      </c>
      <c r="BZ6">
        <v>62</v>
      </c>
      <c r="CA6">
        <v>94</v>
      </c>
      <c r="CB6">
        <v>47</v>
      </c>
      <c r="CC6">
        <v>78</v>
      </c>
      <c r="CD6">
        <v>31</v>
      </c>
      <c r="CE6">
        <v>63</v>
      </c>
      <c r="CF6">
        <v>94</v>
      </c>
      <c r="CG6">
        <v>63</v>
      </c>
      <c r="CH6" s="3">
        <v>62</v>
      </c>
      <c r="CI6" s="3">
        <v>47</v>
      </c>
      <c r="CJ6">
        <v>32</v>
      </c>
      <c r="CK6">
        <v>296</v>
      </c>
      <c r="CL6">
        <v>31</v>
      </c>
      <c r="CM6">
        <v>62</v>
      </c>
      <c r="CN6">
        <v>125</v>
      </c>
      <c r="CQ6">
        <v>94</v>
      </c>
      <c r="CR6">
        <v>1593</v>
      </c>
      <c r="CS6">
        <v>16</v>
      </c>
      <c r="CT6">
        <v>16</v>
      </c>
      <c r="CU6">
        <v>31</v>
      </c>
      <c r="CV6">
        <v>78</v>
      </c>
      <c r="CW6">
        <v>31</v>
      </c>
      <c r="CX6">
        <v>46</v>
      </c>
      <c r="CY6">
        <v>47</v>
      </c>
      <c r="CZ6">
        <v>31</v>
      </c>
      <c r="DA6">
        <v>31</v>
      </c>
      <c r="DB6">
        <v>78</v>
      </c>
      <c r="DC6">
        <v>63</v>
      </c>
      <c r="DD6">
        <v>31</v>
      </c>
      <c r="DE6">
        <v>32</v>
      </c>
      <c r="DF6">
        <v>172</v>
      </c>
      <c r="DG6">
        <v>32</v>
      </c>
      <c r="DH6">
        <v>47</v>
      </c>
      <c r="DI6">
        <v>47</v>
      </c>
      <c r="DJ6">
        <v>93</v>
      </c>
      <c r="DK6">
        <v>31</v>
      </c>
      <c r="DL6">
        <v>141</v>
      </c>
      <c r="DM6">
        <v>31</v>
      </c>
      <c r="DN6">
        <v>78</v>
      </c>
      <c r="DO6">
        <v>63</v>
      </c>
      <c r="DP6">
        <v>31</v>
      </c>
      <c r="DQ6">
        <v>78</v>
      </c>
      <c r="DR6">
        <v>31</v>
      </c>
      <c r="DS6">
        <v>47</v>
      </c>
      <c r="DT6">
        <v>31</v>
      </c>
      <c r="DU6">
        <v>62</v>
      </c>
      <c r="DV6">
        <v>47</v>
      </c>
    </row>
    <row r="7" spans="1:126">
      <c r="A7">
        <v>79</v>
      </c>
      <c r="B7">
        <v>156</v>
      </c>
      <c r="C7">
        <v>16</v>
      </c>
      <c r="D7">
        <v>15</v>
      </c>
      <c r="E7">
        <v>47</v>
      </c>
      <c r="F7">
        <v>31</v>
      </c>
      <c r="G7">
        <v>47</v>
      </c>
      <c r="I7">
        <v>62</v>
      </c>
      <c r="J7">
        <v>408</v>
      </c>
      <c r="K7">
        <v>16</v>
      </c>
      <c r="L7">
        <v>47</v>
      </c>
      <c r="M7">
        <v>32</v>
      </c>
      <c r="N7">
        <v>47</v>
      </c>
      <c r="O7">
        <v>47</v>
      </c>
      <c r="P7">
        <v>32</v>
      </c>
      <c r="Q7">
        <v>31</v>
      </c>
      <c r="R7">
        <v>47</v>
      </c>
      <c r="S7">
        <v>78</v>
      </c>
      <c r="T7">
        <v>31</v>
      </c>
      <c r="W7">
        <v>31</v>
      </c>
      <c r="X7">
        <v>609</v>
      </c>
      <c r="Y7">
        <v>15</v>
      </c>
      <c r="Z7">
        <v>47</v>
      </c>
      <c r="AA7">
        <v>47</v>
      </c>
      <c r="AB7">
        <v>47</v>
      </c>
      <c r="AC7">
        <v>31</v>
      </c>
      <c r="AD7">
        <v>31</v>
      </c>
      <c r="AE7">
        <v>31</v>
      </c>
      <c r="AF7">
        <v>16</v>
      </c>
      <c r="AG7">
        <v>47</v>
      </c>
      <c r="AH7">
        <v>31</v>
      </c>
      <c r="AI7">
        <v>32</v>
      </c>
      <c r="AJ7">
        <v>78</v>
      </c>
      <c r="AK7">
        <v>47</v>
      </c>
      <c r="AL7">
        <v>63</v>
      </c>
      <c r="AM7">
        <v>46</v>
      </c>
      <c r="AP7">
        <v>109</v>
      </c>
      <c r="AQ7">
        <v>1468</v>
      </c>
      <c r="AR7">
        <v>16</v>
      </c>
      <c r="AS7">
        <v>78</v>
      </c>
      <c r="AT7">
        <v>32</v>
      </c>
      <c r="AU7">
        <v>62</v>
      </c>
      <c r="AV7">
        <v>62</v>
      </c>
      <c r="AW7">
        <v>32</v>
      </c>
      <c r="AX7">
        <v>47</v>
      </c>
      <c r="AY7">
        <v>109</v>
      </c>
      <c r="AZ7">
        <v>47</v>
      </c>
      <c r="BA7">
        <v>156</v>
      </c>
      <c r="BB7">
        <v>94</v>
      </c>
      <c r="BC7">
        <v>78</v>
      </c>
      <c r="BD7">
        <v>109</v>
      </c>
      <c r="BE7">
        <v>93</v>
      </c>
      <c r="BF7">
        <v>62</v>
      </c>
      <c r="BG7">
        <v>125</v>
      </c>
      <c r="BH7">
        <v>63</v>
      </c>
      <c r="BI7">
        <v>63</v>
      </c>
      <c r="BJ7">
        <v>62</v>
      </c>
      <c r="BK7">
        <v>78</v>
      </c>
      <c r="BN7">
        <v>78</v>
      </c>
      <c r="BO7">
        <v>1267</v>
      </c>
      <c r="BP7">
        <v>15</v>
      </c>
      <c r="BQ7">
        <v>32</v>
      </c>
      <c r="BR7">
        <v>62</v>
      </c>
      <c r="BS7">
        <v>31</v>
      </c>
      <c r="BT7">
        <v>47</v>
      </c>
      <c r="BU7">
        <v>47</v>
      </c>
      <c r="BV7">
        <v>47</v>
      </c>
      <c r="BW7">
        <v>62</v>
      </c>
      <c r="BX7">
        <v>47</v>
      </c>
      <c r="BY7">
        <v>32</v>
      </c>
      <c r="BZ7">
        <v>62</v>
      </c>
      <c r="CA7">
        <v>31</v>
      </c>
      <c r="CB7">
        <v>46</v>
      </c>
      <c r="CC7">
        <v>125</v>
      </c>
      <c r="CD7">
        <v>47</v>
      </c>
      <c r="CE7">
        <v>79</v>
      </c>
      <c r="CF7">
        <v>31</v>
      </c>
      <c r="CG7">
        <v>47</v>
      </c>
      <c r="CH7" s="3">
        <v>63</v>
      </c>
      <c r="CI7" s="3">
        <v>63</v>
      </c>
      <c r="CJ7">
        <v>32</v>
      </c>
      <c r="CK7">
        <v>31</v>
      </c>
      <c r="CL7">
        <v>94</v>
      </c>
      <c r="CM7">
        <v>62</v>
      </c>
      <c r="CN7">
        <v>32</v>
      </c>
      <c r="CQ7">
        <v>78</v>
      </c>
      <c r="CR7">
        <v>1716</v>
      </c>
      <c r="CS7">
        <v>16</v>
      </c>
      <c r="CT7">
        <v>15</v>
      </c>
      <c r="CU7">
        <v>78</v>
      </c>
      <c r="CV7">
        <v>46</v>
      </c>
      <c r="CW7">
        <v>47</v>
      </c>
      <c r="CX7">
        <v>31</v>
      </c>
      <c r="CY7">
        <v>32</v>
      </c>
      <c r="CZ7">
        <v>31</v>
      </c>
      <c r="DA7">
        <v>47</v>
      </c>
      <c r="DB7">
        <v>31</v>
      </c>
      <c r="DC7">
        <v>47</v>
      </c>
      <c r="DD7">
        <v>63</v>
      </c>
      <c r="DE7">
        <v>31</v>
      </c>
      <c r="DF7">
        <v>31</v>
      </c>
      <c r="DG7">
        <v>46</v>
      </c>
      <c r="DH7">
        <v>94</v>
      </c>
      <c r="DI7">
        <v>31</v>
      </c>
      <c r="DJ7">
        <v>94</v>
      </c>
      <c r="DK7">
        <v>47</v>
      </c>
      <c r="DL7">
        <v>31</v>
      </c>
      <c r="DM7">
        <v>78</v>
      </c>
      <c r="DN7">
        <v>31</v>
      </c>
      <c r="DO7">
        <v>46</v>
      </c>
      <c r="DP7">
        <v>62</v>
      </c>
      <c r="DQ7">
        <v>63</v>
      </c>
      <c r="DR7">
        <v>47</v>
      </c>
      <c r="DS7">
        <v>328</v>
      </c>
      <c r="DT7">
        <v>31</v>
      </c>
      <c r="DU7">
        <v>78</v>
      </c>
      <c r="DV7">
        <v>63</v>
      </c>
    </row>
    <row r="8" spans="1:126">
      <c r="A8">
        <v>62</v>
      </c>
      <c r="B8">
        <v>141</v>
      </c>
      <c r="C8">
        <v>16</v>
      </c>
      <c r="D8">
        <v>16</v>
      </c>
      <c r="E8">
        <v>47</v>
      </c>
      <c r="F8">
        <v>47</v>
      </c>
      <c r="G8">
        <v>15</v>
      </c>
      <c r="I8">
        <v>47</v>
      </c>
      <c r="J8">
        <v>516</v>
      </c>
      <c r="K8">
        <v>31</v>
      </c>
      <c r="L8">
        <v>32</v>
      </c>
      <c r="M8">
        <v>203</v>
      </c>
      <c r="N8">
        <v>31</v>
      </c>
      <c r="O8">
        <v>31</v>
      </c>
      <c r="P8">
        <v>31</v>
      </c>
      <c r="Q8">
        <v>79</v>
      </c>
      <c r="R8">
        <v>31</v>
      </c>
      <c r="S8">
        <v>16</v>
      </c>
      <c r="T8">
        <v>31</v>
      </c>
      <c r="W8">
        <v>62</v>
      </c>
      <c r="X8">
        <v>986</v>
      </c>
      <c r="Y8">
        <v>0</v>
      </c>
      <c r="Z8">
        <v>16</v>
      </c>
      <c r="AA8">
        <v>63</v>
      </c>
      <c r="AB8">
        <v>47</v>
      </c>
      <c r="AC8">
        <v>47</v>
      </c>
      <c r="AD8">
        <v>47</v>
      </c>
      <c r="AE8">
        <v>16</v>
      </c>
      <c r="AF8">
        <v>31</v>
      </c>
      <c r="AG8">
        <v>93</v>
      </c>
      <c r="AH8">
        <v>31</v>
      </c>
      <c r="AI8">
        <v>79</v>
      </c>
      <c r="AJ8">
        <v>47</v>
      </c>
      <c r="AK8">
        <v>344</v>
      </c>
      <c r="AL8">
        <v>47</v>
      </c>
      <c r="AM8">
        <v>78</v>
      </c>
      <c r="AP8">
        <v>94</v>
      </c>
      <c r="AQ8">
        <v>1247</v>
      </c>
      <c r="AR8">
        <v>16</v>
      </c>
      <c r="AS8">
        <v>31</v>
      </c>
      <c r="AT8">
        <v>46</v>
      </c>
      <c r="AU8">
        <v>31</v>
      </c>
      <c r="AV8">
        <v>47</v>
      </c>
      <c r="AW8">
        <v>31</v>
      </c>
      <c r="AX8">
        <v>78</v>
      </c>
      <c r="AY8">
        <v>47</v>
      </c>
      <c r="AZ8">
        <v>78</v>
      </c>
      <c r="BA8">
        <v>94</v>
      </c>
      <c r="BB8">
        <v>47</v>
      </c>
      <c r="BC8">
        <v>94</v>
      </c>
      <c r="BD8">
        <v>47</v>
      </c>
      <c r="BE8">
        <v>171</v>
      </c>
      <c r="BF8">
        <v>62</v>
      </c>
      <c r="BG8">
        <v>32</v>
      </c>
      <c r="BH8">
        <v>46</v>
      </c>
      <c r="BI8">
        <v>93</v>
      </c>
      <c r="BJ8">
        <v>31</v>
      </c>
      <c r="BK8">
        <v>125</v>
      </c>
      <c r="BN8">
        <v>46</v>
      </c>
      <c r="BO8">
        <v>1249</v>
      </c>
      <c r="BP8">
        <v>16</v>
      </c>
      <c r="BQ8">
        <v>31</v>
      </c>
      <c r="BR8">
        <v>62</v>
      </c>
      <c r="BS8">
        <v>31</v>
      </c>
      <c r="BT8">
        <v>47</v>
      </c>
      <c r="BU8">
        <v>47</v>
      </c>
      <c r="BV8">
        <v>31</v>
      </c>
      <c r="BW8">
        <v>31</v>
      </c>
      <c r="BX8">
        <v>47</v>
      </c>
      <c r="BY8">
        <v>62</v>
      </c>
      <c r="BZ8">
        <v>62</v>
      </c>
      <c r="CA8">
        <v>47</v>
      </c>
      <c r="CB8">
        <v>78</v>
      </c>
      <c r="CC8">
        <v>15</v>
      </c>
      <c r="CD8">
        <v>141</v>
      </c>
      <c r="CE8">
        <v>16</v>
      </c>
      <c r="CF8">
        <v>32</v>
      </c>
      <c r="CG8">
        <v>109</v>
      </c>
      <c r="CH8" s="3">
        <v>47</v>
      </c>
      <c r="CI8" s="3">
        <v>16</v>
      </c>
      <c r="CJ8">
        <v>94</v>
      </c>
      <c r="CK8">
        <v>31</v>
      </c>
      <c r="CL8">
        <v>62</v>
      </c>
      <c r="CM8">
        <v>62</v>
      </c>
      <c r="CN8">
        <v>32</v>
      </c>
      <c r="CQ8">
        <v>62</v>
      </c>
      <c r="CR8">
        <v>1892</v>
      </c>
      <c r="CS8">
        <v>31</v>
      </c>
      <c r="CT8">
        <v>47</v>
      </c>
      <c r="CU8">
        <v>46</v>
      </c>
      <c r="CV8">
        <v>47</v>
      </c>
      <c r="CW8">
        <v>47</v>
      </c>
      <c r="CX8">
        <v>47</v>
      </c>
      <c r="CY8">
        <v>31</v>
      </c>
      <c r="CZ8">
        <v>78</v>
      </c>
      <c r="DA8">
        <v>32</v>
      </c>
      <c r="DB8">
        <v>94</v>
      </c>
      <c r="DC8">
        <v>78</v>
      </c>
      <c r="DD8">
        <v>78</v>
      </c>
      <c r="DE8">
        <v>172</v>
      </c>
      <c r="DF8">
        <v>78</v>
      </c>
      <c r="DG8">
        <v>32</v>
      </c>
      <c r="DH8">
        <v>156</v>
      </c>
      <c r="DI8">
        <v>110</v>
      </c>
      <c r="DJ8">
        <v>47</v>
      </c>
      <c r="DK8">
        <v>47</v>
      </c>
      <c r="DL8">
        <v>47</v>
      </c>
      <c r="DM8">
        <v>47</v>
      </c>
      <c r="DN8">
        <v>31</v>
      </c>
      <c r="DO8">
        <v>62</v>
      </c>
      <c r="DP8">
        <v>79</v>
      </c>
      <c r="DQ8">
        <v>31</v>
      </c>
      <c r="DR8">
        <v>32</v>
      </c>
      <c r="DS8">
        <v>47</v>
      </c>
      <c r="DT8">
        <v>47</v>
      </c>
      <c r="DU8">
        <v>93</v>
      </c>
      <c r="DV8">
        <v>78</v>
      </c>
    </row>
    <row r="9" spans="1:126">
      <c r="A9">
        <v>47</v>
      </c>
      <c r="B9">
        <v>142</v>
      </c>
      <c r="C9">
        <v>0</v>
      </c>
      <c r="D9">
        <v>16</v>
      </c>
      <c r="E9">
        <v>47</v>
      </c>
      <c r="F9">
        <v>32</v>
      </c>
      <c r="G9">
        <v>47</v>
      </c>
      <c r="I9">
        <v>47</v>
      </c>
      <c r="J9">
        <v>374</v>
      </c>
      <c r="K9">
        <v>16</v>
      </c>
      <c r="L9">
        <v>15</v>
      </c>
      <c r="M9">
        <v>47</v>
      </c>
      <c r="N9">
        <v>31</v>
      </c>
      <c r="O9">
        <v>15</v>
      </c>
      <c r="P9">
        <v>79</v>
      </c>
      <c r="Q9">
        <v>62</v>
      </c>
      <c r="R9">
        <v>47</v>
      </c>
      <c r="S9">
        <v>31</v>
      </c>
      <c r="T9">
        <v>31</v>
      </c>
      <c r="W9">
        <v>78</v>
      </c>
      <c r="X9">
        <v>704</v>
      </c>
      <c r="Y9">
        <v>16</v>
      </c>
      <c r="Z9">
        <v>31</v>
      </c>
      <c r="AA9">
        <v>32</v>
      </c>
      <c r="AB9">
        <v>31</v>
      </c>
      <c r="AC9">
        <v>47</v>
      </c>
      <c r="AD9">
        <v>0</v>
      </c>
      <c r="AE9">
        <v>47</v>
      </c>
      <c r="AF9">
        <v>62</v>
      </c>
      <c r="AG9">
        <v>16</v>
      </c>
      <c r="AH9">
        <v>63</v>
      </c>
      <c r="AI9">
        <v>62</v>
      </c>
      <c r="AJ9">
        <v>63</v>
      </c>
      <c r="AK9">
        <v>94</v>
      </c>
      <c r="AL9">
        <v>78</v>
      </c>
      <c r="AM9">
        <v>62</v>
      </c>
      <c r="AP9">
        <v>110</v>
      </c>
      <c r="AQ9">
        <v>1438</v>
      </c>
      <c r="AR9">
        <v>15</v>
      </c>
      <c r="AS9">
        <v>47</v>
      </c>
      <c r="AT9">
        <v>78</v>
      </c>
      <c r="AU9">
        <v>94</v>
      </c>
      <c r="AV9">
        <v>62</v>
      </c>
      <c r="AW9">
        <v>32</v>
      </c>
      <c r="AX9">
        <v>110</v>
      </c>
      <c r="AY9">
        <v>63</v>
      </c>
      <c r="AZ9">
        <v>125</v>
      </c>
      <c r="BA9">
        <v>46</v>
      </c>
      <c r="BB9">
        <v>94</v>
      </c>
      <c r="BC9">
        <v>47</v>
      </c>
      <c r="BD9">
        <v>94</v>
      </c>
      <c r="BE9">
        <v>78</v>
      </c>
      <c r="BF9">
        <v>32</v>
      </c>
      <c r="BG9">
        <v>62</v>
      </c>
      <c r="BH9">
        <v>62</v>
      </c>
      <c r="BI9">
        <v>125</v>
      </c>
      <c r="BJ9">
        <v>31</v>
      </c>
      <c r="BK9">
        <v>141</v>
      </c>
      <c r="BN9">
        <v>62</v>
      </c>
      <c r="BO9">
        <v>1780</v>
      </c>
      <c r="BP9">
        <v>16</v>
      </c>
      <c r="BQ9">
        <v>47</v>
      </c>
      <c r="BR9">
        <v>31</v>
      </c>
      <c r="BS9">
        <v>15</v>
      </c>
      <c r="BT9">
        <v>312</v>
      </c>
      <c r="BU9">
        <v>31</v>
      </c>
      <c r="BV9">
        <v>31</v>
      </c>
      <c r="BW9">
        <v>63</v>
      </c>
      <c r="BX9">
        <v>94</v>
      </c>
      <c r="BY9">
        <v>78</v>
      </c>
      <c r="BZ9">
        <v>46</v>
      </c>
      <c r="CA9">
        <v>31</v>
      </c>
      <c r="CB9">
        <v>93</v>
      </c>
      <c r="CC9">
        <v>31</v>
      </c>
      <c r="CD9">
        <v>32</v>
      </c>
      <c r="CE9">
        <v>125</v>
      </c>
      <c r="CF9">
        <v>94</v>
      </c>
      <c r="CG9">
        <v>62</v>
      </c>
      <c r="CH9" s="3">
        <v>94</v>
      </c>
      <c r="CI9" s="3">
        <v>157</v>
      </c>
      <c r="CJ9">
        <v>47</v>
      </c>
      <c r="CK9">
        <v>47</v>
      </c>
      <c r="CL9">
        <v>62</v>
      </c>
      <c r="CM9">
        <v>16</v>
      </c>
      <c r="CN9">
        <v>125</v>
      </c>
      <c r="CQ9">
        <v>141</v>
      </c>
      <c r="CR9">
        <v>1547</v>
      </c>
      <c r="CS9">
        <v>15</v>
      </c>
      <c r="CT9">
        <v>31</v>
      </c>
      <c r="CU9">
        <v>47</v>
      </c>
      <c r="CV9">
        <v>31</v>
      </c>
      <c r="CW9">
        <v>62</v>
      </c>
      <c r="CX9">
        <v>32</v>
      </c>
      <c r="CY9">
        <v>94</v>
      </c>
      <c r="CZ9">
        <v>47</v>
      </c>
      <c r="DA9">
        <v>32</v>
      </c>
      <c r="DB9">
        <v>110</v>
      </c>
      <c r="DC9">
        <v>47</v>
      </c>
      <c r="DD9">
        <v>47</v>
      </c>
      <c r="DE9">
        <v>47</v>
      </c>
      <c r="DF9">
        <v>46</v>
      </c>
      <c r="DG9">
        <v>62</v>
      </c>
      <c r="DH9">
        <v>47</v>
      </c>
      <c r="DI9">
        <v>78</v>
      </c>
      <c r="DJ9">
        <v>63</v>
      </c>
      <c r="DK9">
        <v>63</v>
      </c>
      <c r="DL9">
        <v>62</v>
      </c>
      <c r="DM9">
        <v>31</v>
      </c>
      <c r="DN9">
        <v>31</v>
      </c>
      <c r="DO9">
        <v>47</v>
      </c>
      <c r="DP9">
        <v>78</v>
      </c>
      <c r="DQ9">
        <v>31</v>
      </c>
      <c r="DR9">
        <v>47</v>
      </c>
      <c r="DS9">
        <v>63</v>
      </c>
      <c r="DT9">
        <v>47</v>
      </c>
      <c r="DU9">
        <v>62</v>
      </c>
      <c r="DV9">
        <v>47</v>
      </c>
    </row>
    <row r="10" spans="1:126">
      <c r="A10">
        <v>31</v>
      </c>
      <c r="B10">
        <v>155</v>
      </c>
      <c r="C10">
        <v>16</v>
      </c>
      <c r="D10">
        <v>31</v>
      </c>
      <c r="E10">
        <v>31</v>
      </c>
      <c r="F10">
        <v>31</v>
      </c>
      <c r="G10">
        <v>46</v>
      </c>
      <c r="I10">
        <v>47</v>
      </c>
      <c r="J10">
        <v>375</v>
      </c>
      <c r="K10">
        <v>15</v>
      </c>
      <c r="L10">
        <v>31</v>
      </c>
      <c r="M10">
        <v>47</v>
      </c>
      <c r="N10">
        <v>31</v>
      </c>
      <c r="O10">
        <v>47</v>
      </c>
      <c r="P10">
        <v>47</v>
      </c>
      <c r="Q10">
        <v>63</v>
      </c>
      <c r="R10">
        <v>47</v>
      </c>
      <c r="S10">
        <v>31</v>
      </c>
      <c r="T10">
        <v>16</v>
      </c>
      <c r="W10">
        <v>63</v>
      </c>
      <c r="X10">
        <v>623</v>
      </c>
      <c r="Y10">
        <v>0</v>
      </c>
      <c r="Z10">
        <v>31</v>
      </c>
      <c r="AA10">
        <v>32</v>
      </c>
      <c r="AB10">
        <v>46</v>
      </c>
      <c r="AC10">
        <v>47</v>
      </c>
      <c r="AD10">
        <v>16</v>
      </c>
      <c r="AE10">
        <v>78</v>
      </c>
      <c r="AF10">
        <v>31</v>
      </c>
      <c r="AG10">
        <v>15</v>
      </c>
      <c r="AH10">
        <v>47</v>
      </c>
      <c r="AI10">
        <v>46</v>
      </c>
      <c r="AJ10">
        <v>31</v>
      </c>
      <c r="AK10">
        <v>62</v>
      </c>
      <c r="AL10">
        <v>47</v>
      </c>
      <c r="AM10">
        <v>94</v>
      </c>
      <c r="AP10">
        <v>62</v>
      </c>
      <c r="AQ10">
        <v>1408</v>
      </c>
      <c r="AR10">
        <v>31</v>
      </c>
      <c r="AS10">
        <v>32</v>
      </c>
      <c r="AT10">
        <v>47</v>
      </c>
      <c r="AU10">
        <v>16</v>
      </c>
      <c r="AV10">
        <v>32</v>
      </c>
      <c r="AW10">
        <v>47</v>
      </c>
      <c r="AX10">
        <v>437</v>
      </c>
      <c r="AY10">
        <v>31</v>
      </c>
      <c r="AZ10">
        <v>31</v>
      </c>
      <c r="BA10">
        <v>47</v>
      </c>
      <c r="BB10">
        <v>63</v>
      </c>
      <c r="BC10">
        <v>31</v>
      </c>
      <c r="BD10">
        <v>32</v>
      </c>
      <c r="BE10">
        <v>78</v>
      </c>
      <c r="BF10">
        <v>47</v>
      </c>
      <c r="BG10">
        <v>31</v>
      </c>
      <c r="BH10">
        <v>78</v>
      </c>
      <c r="BI10">
        <v>203</v>
      </c>
      <c r="BJ10">
        <v>47</v>
      </c>
      <c r="BK10">
        <v>47</v>
      </c>
      <c r="BN10">
        <v>63</v>
      </c>
      <c r="BO10">
        <v>1253</v>
      </c>
      <c r="BP10">
        <v>16</v>
      </c>
      <c r="BQ10">
        <v>31</v>
      </c>
      <c r="BR10">
        <v>79</v>
      </c>
      <c r="BS10">
        <v>47</v>
      </c>
      <c r="BT10">
        <v>31</v>
      </c>
      <c r="BU10">
        <v>32</v>
      </c>
      <c r="BV10">
        <v>47</v>
      </c>
      <c r="BW10">
        <v>32</v>
      </c>
      <c r="BX10">
        <v>47</v>
      </c>
      <c r="BY10">
        <v>110</v>
      </c>
      <c r="BZ10">
        <v>31</v>
      </c>
      <c r="CA10">
        <v>31</v>
      </c>
      <c r="CB10">
        <v>110</v>
      </c>
      <c r="CC10">
        <v>16</v>
      </c>
      <c r="CD10">
        <v>62</v>
      </c>
      <c r="CE10">
        <v>47</v>
      </c>
      <c r="CF10">
        <v>32</v>
      </c>
      <c r="CG10">
        <v>47</v>
      </c>
      <c r="CH10" s="3">
        <v>47</v>
      </c>
      <c r="CI10" s="3">
        <v>32</v>
      </c>
      <c r="CJ10">
        <v>62</v>
      </c>
      <c r="CK10">
        <v>125</v>
      </c>
      <c r="CL10">
        <v>46</v>
      </c>
      <c r="CM10">
        <v>15</v>
      </c>
      <c r="CN10">
        <v>78</v>
      </c>
      <c r="CQ10">
        <v>63</v>
      </c>
      <c r="CR10">
        <v>1921</v>
      </c>
      <c r="CS10">
        <v>16</v>
      </c>
      <c r="CT10">
        <v>78</v>
      </c>
      <c r="CU10">
        <v>47</v>
      </c>
      <c r="CV10">
        <v>79</v>
      </c>
      <c r="CW10">
        <v>31</v>
      </c>
      <c r="CX10">
        <v>63</v>
      </c>
      <c r="CY10">
        <v>47</v>
      </c>
      <c r="CZ10">
        <v>31</v>
      </c>
      <c r="DA10">
        <v>16</v>
      </c>
      <c r="DB10">
        <v>47</v>
      </c>
      <c r="DC10">
        <v>63</v>
      </c>
      <c r="DD10">
        <v>31</v>
      </c>
      <c r="DE10">
        <v>93</v>
      </c>
      <c r="DF10">
        <v>125</v>
      </c>
      <c r="DG10">
        <v>47</v>
      </c>
      <c r="DH10">
        <v>31</v>
      </c>
      <c r="DI10">
        <v>109</v>
      </c>
      <c r="DJ10">
        <v>78</v>
      </c>
      <c r="DK10">
        <v>31</v>
      </c>
      <c r="DL10">
        <v>47</v>
      </c>
      <c r="DM10">
        <v>62</v>
      </c>
      <c r="DN10">
        <v>62</v>
      </c>
      <c r="DO10">
        <v>344</v>
      </c>
      <c r="DP10">
        <v>78</v>
      </c>
      <c r="DQ10">
        <v>32</v>
      </c>
      <c r="DR10">
        <v>78</v>
      </c>
      <c r="DS10">
        <v>31</v>
      </c>
      <c r="DT10">
        <v>46</v>
      </c>
      <c r="DU10">
        <v>31</v>
      </c>
      <c r="DV10">
        <v>47</v>
      </c>
    </row>
    <row r="11" spans="1:126">
      <c r="A11">
        <v>63</v>
      </c>
      <c r="B11">
        <v>281</v>
      </c>
      <c r="C11">
        <v>0</v>
      </c>
      <c r="D11">
        <v>172</v>
      </c>
      <c r="E11">
        <v>31</v>
      </c>
      <c r="F11">
        <v>31</v>
      </c>
      <c r="G11">
        <v>47</v>
      </c>
      <c r="I11">
        <v>63</v>
      </c>
      <c r="J11">
        <v>376</v>
      </c>
      <c r="K11">
        <v>15</v>
      </c>
      <c r="L11">
        <v>32</v>
      </c>
      <c r="M11">
        <v>47</v>
      </c>
      <c r="N11">
        <v>63</v>
      </c>
      <c r="O11">
        <v>47</v>
      </c>
      <c r="P11">
        <v>31</v>
      </c>
      <c r="Q11">
        <v>31</v>
      </c>
      <c r="R11">
        <v>15</v>
      </c>
      <c r="S11">
        <v>63</v>
      </c>
      <c r="T11">
        <v>32</v>
      </c>
      <c r="W11">
        <v>93</v>
      </c>
      <c r="X11">
        <v>673</v>
      </c>
      <c r="Y11">
        <v>16</v>
      </c>
      <c r="Z11">
        <v>47</v>
      </c>
      <c r="AA11">
        <v>31</v>
      </c>
      <c r="AB11">
        <v>47</v>
      </c>
      <c r="AC11">
        <v>31</v>
      </c>
      <c r="AD11">
        <v>31</v>
      </c>
      <c r="AE11">
        <v>31</v>
      </c>
      <c r="AF11">
        <v>47</v>
      </c>
      <c r="AG11">
        <v>63</v>
      </c>
      <c r="AH11">
        <v>78</v>
      </c>
      <c r="AI11">
        <v>63</v>
      </c>
      <c r="AJ11">
        <v>31</v>
      </c>
      <c r="AK11">
        <v>31</v>
      </c>
      <c r="AL11">
        <v>79</v>
      </c>
      <c r="AM11">
        <v>47</v>
      </c>
      <c r="AP11">
        <v>62</v>
      </c>
      <c r="AQ11">
        <v>831</v>
      </c>
      <c r="AR11">
        <v>16</v>
      </c>
      <c r="AS11">
        <v>16</v>
      </c>
      <c r="AT11">
        <v>31</v>
      </c>
      <c r="AU11">
        <v>32</v>
      </c>
      <c r="AV11">
        <v>63</v>
      </c>
      <c r="AW11">
        <v>47</v>
      </c>
      <c r="AX11">
        <v>32</v>
      </c>
      <c r="AY11">
        <v>32</v>
      </c>
      <c r="AZ11">
        <v>31</v>
      </c>
      <c r="BA11">
        <v>47</v>
      </c>
      <c r="BB11">
        <v>16</v>
      </c>
      <c r="BC11">
        <v>62</v>
      </c>
      <c r="BD11">
        <v>31</v>
      </c>
      <c r="BE11">
        <v>47</v>
      </c>
      <c r="BF11">
        <v>78</v>
      </c>
      <c r="BG11">
        <v>47</v>
      </c>
      <c r="BH11">
        <v>62</v>
      </c>
      <c r="BI11">
        <v>16</v>
      </c>
      <c r="BJ11">
        <v>47</v>
      </c>
      <c r="BK11">
        <v>78</v>
      </c>
      <c r="BN11">
        <v>47</v>
      </c>
      <c r="BO11">
        <v>1191</v>
      </c>
      <c r="BP11">
        <v>0</v>
      </c>
      <c r="BQ11">
        <v>32</v>
      </c>
      <c r="BR11">
        <v>78</v>
      </c>
      <c r="BS11">
        <v>15</v>
      </c>
      <c r="BT11">
        <v>16</v>
      </c>
      <c r="BU11">
        <v>63</v>
      </c>
      <c r="BV11">
        <v>32</v>
      </c>
      <c r="BW11">
        <v>31</v>
      </c>
      <c r="BX11">
        <v>32</v>
      </c>
      <c r="BY11">
        <v>47</v>
      </c>
      <c r="BZ11">
        <v>47</v>
      </c>
      <c r="CA11">
        <v>109</v>
      </c>
      <c r="CB11">
        <v>47</v>
      </c>
      <c r="CC11">
        <v>16</v>
      </c>
      <c r="CD11">
        <v>47</v>
      </c>
      <c r="CE11">
        <v>63</v>
      </c>
      <c r="CF11">
        <v>32</v>
      </c>
      <c r="CG11">
        <v>62</v>
      </c>
      <c r="CH11" s="3">
        <v>62</v>
      </c>
      <c r="CI11" s="3">
        <v>47</v>
      </c>
      <c r="CJ11">
        <v>78</v>
      </c>
      <c r="CK11">
        <v>16</v>
      </c>
      <c r="CL11">
        <v>125</v>
      </c>
      <c r="CM11">
        <v>47</v>
      </c>
      <c r="CN11">
        <v>47</v>
      </c>
      <c r="CQ11">
        <v>62</v>
      </c>
      <c r="CR11">
        <v>1814</v>
      </c>
      <c r="CS11">
        <v>16</v>
      </c>
      <c r="CT11">
        <v>32</v>
      </c>
      <c r="CU11">
        <v>47</v>
      </c>
      <c r="CV11">
        <v>47</v>
      </c>
      <c r="CW11">
        <v>32</v>
      </c>
      <c r="CX11">
        <v>109</v>
      </c>
      <c r="CY11">
        <v>62</v>
      </c>
      <c r="CZ11">
        <v>31</v>
      </c>
      <c r="DA11">
        <v>47</v>
      </c>
      <c r="DB11">
        <v>32</v>
      </c>
      <c r="DC11">
        <v>47</v>
      </c>
      <c r="DD11">
        <v>110</v>
      </c>
      <c r="DE11">
        <v>79</v>
      </c>
      <c r="DF11">
        <v>62</v>
      </c>
      <c r="DG11">
        <v>31</v>
      </c>
      <c r="DH11">
        <v>109</v>
      </c>
      <c r="DI11">
        <v>62</v>
      </c>
      <c r="DJ11">
        <v>62</v>
      </c>
      <c r="DK11">
        <v>31</v>
      </c>
      <c r="DL11">
        <v>94</v>
      </c>
      <c r="DM11">
        <v>94</v>
      </c>
      <c r="DN11">
        <v>62</v>
      </c>
      <c r="DO11">
        <v>47</v>
      </c>
      <c r="DP11">
        <v>47</v>
      </c>
      <c r="DQ11">
        <v>31</v>
      </c>
      <c r="DR11">
        <v>125</v>
      </c>
      <c r="DS11">
        <v>47</v>
      </c>
      <c r="DT11">
        <v>62</v>
      </c>
      <c r="DU11">
        <v>110</v>
      </c>
      <c r="DV11">
        <v>47</v>
      </c>
    </row>
    <row r="12" spans="1:126">
      <c r="A12">
        <v>31</v>
      </c>
      <c r="B12">
        <v>172</v>
      </c>
      <c r="C12">
        <v>16</v>
      </c>
      <c r="D12">
        <v>31</v>
      </c>
      <c r="E12">
        <v>47</v>
      </c>
      <c r="F12">
        <v>31</v>
      </c>
      <c r="G12">
        <v>47</v>
      </c>
      <c r="I12">
        <v>62</v>
      </c>
      <c r="J12">
        <v>453</v>
      </c>
      <c r="K12">
        <v>16</v>
      </c>
      <c r="L12">
        <v>31</v>
      </c>
      <c r="M12">
        <v>94</v>
      </c>
      <c r="N12">
        <v>15</v>
      </c>
      <c r="O12">
        <v>47</v>
      </c>
      <c r="P12">
        <v>47</v>
      </c>
      <c r="Q12">
        <v>31</v>
      </c>
      <c r="R12">
        <v>31</v>
      </c>
      <c r="S12">
        <v>47</v>
      </c>
      <c r="T12">
        <v>94</v>
      </c>
      <c r="W12">
        <v>46</v>
      </c>
      <c r="X12">
        <v>905</v>
      </c>
      <c r="Y12">
        <v>16</v>
      </c>
      <c r="Z12">
        <v>47</v>
      </c>
      <c r="AA12">
        <v>16</v>
      </c>
      <c r="AB12">
        <v>172</v>
      </c>
      <c r="AC12">
        <v>93</v>
      </c>
      <c r="AD12">
        <v>15</v>
      </c>
      <c r="AE12">
        <v>94</v>
      </c>
      <c r="AF12">
        <v>109</v>
      </c>
      <c r="AG12">
        <v>31</v>
      </c>
      <c r="AH12">
        <v>31</v>
      </c>
      <c r="AI12">
        <v>47</v>
      </c>
      <c r="AJ12">
        <v>109</v>
      </c>
      <c r="AK12">
        <v>78</v>
      </c>
      <c r="AL12">
        <v>31</v>
      </c>
      <c r="AM12">
        <v>16</v>
      </c>
      <c r="AP12">
        <v>62</v>
      </c>
      <c r="AQ12">
        <v>968</v>
      </c>
      <c r="AR12">
        <v>0</v>
      </c>
      <c r="AS12">
        <v>16</v>
      </c>
      <c r="AT12">
        <v>47</v>
      </c>
      <c r="AU12">
        <v>32</v>
      </c>
      <c r="AV12">
        <v>63</v>
      </c>
      <c r="AW12">
        <v>31</v>
      </c>
      <c r="AX12">
        <v>31</v>
      </c>
      <c r="AY12">
        <v>63</v>
      </c>
      <c r="AZ12">
        <v>31</v>
      </c>
      <c r="BA12">
        <v>31</v>
      </c>
      <c r="BB12">
        <v>46</v>
      </c>
      <c r="BC12">
        <v>47</v>
      </c>
      <c r="BD12">
        <v>31</v>
      </c>
      <c r="BE12">
        <v>78</v>
      </c>
      <c r="BF12">
        <v>47</v>
      </c>
      <c r="BG12">
        <v>47</v>
      </c>
      <c r="BH12">
        <v>46</v>
      </c>
      <c r="BI12">
        <v>78</v>
      </c>
      <c r="BJ12">
        <v>63</v>
      </c>
      <c r="BK12">
        <v>140</v>
      </c>
      <c r="BN12">
        <v>63</v>
      </c>
      <c r="BO12">
        <v>1547</v>
      </c>
      <c r="BP12">
        <v>15</v>
      </c>
      <c r="BQ12">
        <v>32</v>
      </c>
      <c r="BR12">
        <v>78</v>
      </c>
      <c r="BS12">
        <v>47</v>
      </c>
      <c r="BT12">
        <v>47</v>
      </c>
      <c r="BU12">
        <v>31</v>
      </c>
      <c r="BV12">
        <v>16</v>
      </c>
      <c r="BW12">
        <v>63</v>
      </c>
      <c r="BX12">
        <v>360</v>
      </c>
      <c r="BY12">
        <v>47</v>
      </c>
      <c r="BZ12">
        <v>94</v>
      </c>
      <c r="CA12">
        <v>78</v>
      </c>
      <c r="CB12">
        <v>31</v>
      </c>
      <c r="CC12">
        <v>31</v>
      </c>
      <c r="CD12">
        <v>62</v>
      </c>
      <c r="CE12">
        <v>31</v>
      </c>
      <c r="CF12">
        <v>31</v>
      </c>
      <c r="CG12">
        <v>47</v>
      </c>
      <c r="CH12" s="3">
        <v>62</v>
      </c>
      <c r="CI12" s="3">
        <v>15</v>
      </c>
      <c r="CJ12">
        <v>47</v>
      </c>
      <c r="CK12">
        <v>78</v>
      </c>
      <c r="CL12">
        <v>110</v>
      </c>
      <c r="CM12">
        <v>31</v>
      </c>
      <c r="CN12">
        <v>63</v>
      </c>
      <c r="CQ12">
        <v>93</v>
      </c>
      <c r="CR12">
        <v>1859</v>
      </c>
      <c r="CS12">
        <v>16</v>
      </c>
      <c r="CT12">
        <v>31</v>
      </c>
      <c r="CU12">
        <v>94</v>
      </c>
      <c r="CV12">
        <v>46</v>
      </c>
      <c r="CW12">
        <v>31</v>
      </c>
      <c r="CX12">
        <v>16</v>
      </c>
      <c r="CY12">
        <v>94</v>
      </c>
      <c r="CZ12">
        <v>47</v>
      </c>
      <c r="DA12">
        <v>93</v>
      </c>
      <c r="DB12">
        <v>47</v>
      </c>
      <c r="DC12">
        <v>62</v>
      </c>
      <c r="DD12">
        <v>78</v>
      </c>
      <c r="DE12">
        <v>62</v>
      </c>
      <c r="DF12">
        <v>140</v>
      </c>
      <c r="DG12">
        <v>47</v>
      </c>
      <c r="DH12">
        <v>63</v>
      </c>
      <c r="DI12">
        <v>32</v>
      </c>
      <c r="DJ12">
        <v>47</v>
      </c>
      <c r="DK12">
        <v>110</v>
      </c>
      <c r="DL12">
        <v>31</v>
      </c>
      <c r="DM12">
        <v>32</v>
      </c>
      <c r="DN12">
        <v>78</v>
      </c>
      <c r="DO12">
        <v>78</v>
      </c>
      <c r="DP12">
        <v>141</v>
      </c>
      <c r="DQ12">
        <v>63</v>
      </c>
      <c r="DR12">
        <v>93</v>
      </c>
      <c r="DS12">
        <v>47</v>
      </c>
      <c r="DT12">
        <v>31</v>
      </c>
      <c r="DU12">
        <v>78</v>
      </c>
      <c r="DV12">
        <v>31</v>
      </c>
    </row>
    <row r="13" spans="1:126">
      <c r="A13">
        <v>47</v>
      </c>
      <c r="B13">
        <v>189</v>
      </c>
      <c r="C13">
        <v>16</v>
      </c>
      <c r="D13">
        <v>16</v>
      </c>
      <c r="E13">
        <v>47</v>
      </c>
      <c r="F13">
        <v>63</v>
      </c>
      <c r="G13">
        <v>47</v>
      </c>
      <c r="I13">
        <v>63</v>
      </c>
      <c r="J13">
        <v>388</v>
      </c>
      <c r="K13">
        <v>16</v>
      </c>
      <c r="L13">
        <v>46</v>
      </c>
      <c r="M13">
        <v>31</v>
      </c>
      <c r="N13">
        <v>62</v>
      </c>
      <c r="O13">
        <v>31</v>
      </c>
      <c r="P13">
        <v>15</v>
      </c>
      <c r="Q13">
        <v>31</v>
      </c>
      <c r="R13">
        <v>47</v>
      </c>
      <c r="S13">
        <v>78</v>
      </c>
      <c r="T13">
        <v>31</v>
      </c>
      <c r="W13">
        <v>79</v>
      </c>
      <c r="X13">
        <v>703</v>
      </c>
      <c r="Y13">
        <v>15</v>
      </c>
      <c r="Z13">
        <v>32</v>
      </c>
      <c r="AA13">
        <v>31</v>
      </c>
      <c r="AB13">
        <v>32</v>
      </c>
      <c r="AC13">
        <v>63</v>
      </c>
      <c r="AD13">
        <v>79</v>
      </c>
      <c r="AE13">
        <v>46</v>
      </c>
      <c r="AF13">
        <v>15</v>
      </c>
      <c r="AG13">
        <v>63</v>
      </c>
      <c r="AH13">
        <v>31</v>
      </c>
      <c r="AI13">
        <v>78</v>
      </c>
      <c r="AJ13">
        <v>47</v>
      </c>
      <c r="AK13">
        <v>78</v>
      </c>
      <c r="AL13">
        <v>31</v>
      </c>
      <c r="AM13">
        <v>62</v>
      </c>
      <c r="AP13">
        <v>47</v>
      </c>
      <c r="AQ13">
        <v>906</v>
      </c>
      <c r="AR13">
        <v>0</v>
      </c>
      <c r="AS13">
        <v>16</v>
      </c>
      <c r="AT13">
        <v>46</v>
      </c>
      <c r="AU13">
        <v>31</v>
      </c>
      <c r="AV13">
        <v>31</v>
      </c>
      <c r="AW13">
        <v>79</v>
      </c>
      <c r="AX13">
        <v>63</v>
      </c>
      <c r="AY13">
        <v>32</v>
      </c>
      <c r="AZ13">
        <v>31</v>
      </c>
      <c r="BA13">
        <v>62</v>
      </c>
      <c r="BB13">
        <v>15</v>
      </c>
      <c r="BC13">
        <v>78</v>
      </c>
      <c r="BD13">
        <v>47</v>
      </c>
      <c r="BE13">
        <v>47</v>
      </c>
      <c r="BF13">
        <v>47</v>
      </c>
      <c r="BG13">
        <v>16</v>
      </c>
      <c r="BH13">
        <v>78</v>
      </c>
      <c r="BI13">
        <v>46</v>
      </c>
      <c r="BJ13">
        <v>62</v>
      </c>
      <c r="BK13">
        <v>79</v>
      </c>
      <c r="BN13">
        <v>79</v>
      </c>
      <c r="BO13">
        <v>1219</v>
      </c>
      <c r="BP13">
        <v>15</v>
      </c>
      <c r="BQ13">
        <v>31</v>
      </c>
      <c r="BR13">
        <v>47</v>
      </c>
      <c r="BS13">
        <v>47</v>
      </c>
      <c r="BT13">
        <v>32</v>
      </c>
      <c r="BU13">
        <v>31</v>
      </c>
      <c r="BV13">
        <v>47</v>
      </c>
      <c r="BW13">
        <v>31</v>
      </c>
      <c r="BX13">
        <v>15</v>
      </c>
      <c r="BY13">
        <v>63</v>
      </c>
      <c r="BZ13">
        <v>31</v>
      </c>
      <c r="CA13">
        <v>78</v>
      </c>
      <c r="CB13">
        <v>63</v>
      </c>
      <c r="CC13">
        <v>94</v>
      </c>
      <c r="CD13">
        <v>47</v>
      </c>
      <c r="CE13">
        <v>78</v>
      </c>
      <c r="CF13">
        <v>47</v>
      </c>
      <c r="CG13">
        <v>47</v>
      </c>
      <c r="CH13" s="3">
        <v>63</v>
      </c>
      <c r="CI13" s="3">
        <v>94</v>
      </c>
      <c r="CJ13">
        <v>16</v>
      </c>
      <c r="CK13">
        <v>46</v>
      </c>
      <c r="CL13">
        <v>31</v>
      </c>
      <c r="CM13">
        <v>63</v>
      </c>
      <c r="CN13">
        <v>62</v>
      </c>
      <c r="CQ13">
        <v>78</v>
      </c>
      <c r="CR13">
        <v>1903</v>
      </c>
      <c r="CS13">
        <v>16</v>
      </c>
      <c r="CT13">
        <v>16</v>
      </c>
      <c r="CU13">
        <v>62</v>
      </c>
      <c r="CV13">
        <v>32</v>
      </c>
      <c r="CW13">
        <v>62</v>
      </c>
      <c r="CX13">
        <v>15</v>
      </c>
      <c r="CY13">
        <v>78</v>
      </c>
      <c r="CZ13">
        <v>78</v>
      </c>
      <c r="DA13">
        <v>47</v>
      </c>
      <c r="DB13">
        <v>93</v>
      </c>
      <c r="DC13">
        <v>93</v>
      </c>
      <c r="DD13">
        <v>63</v>
      </c>
      <c r="DE13">
        <v>32</v>
      </c>
      <c r="DF13">
        <v>125</v>
      </c>
      <c r="DG13">
        <v>62</v>
      </c>
      <c r="DH13">
        <v>79</v>
      </c>
      <c r="DI13">
        <v>109</v>
      </c>
      <c r="DJ13">
        <v>15</v>
      </c>
      <c r="DK13">
        <v>78</v>
      </c>
      <c r="DL13">
        <v>78</v>
      </c>
      <c r="DM13">
        <v>78</v>
      </c>
      <c r="DN13">
        <v>31</v>
      </c>
      <c r="DO13">
        <v>109</v>
      </c>
      <c r="DP13">
        <v>32</v>
      </c>
      <c r="DQ13">
        <v>109</v>
      </c>
      <c r="DR13">
        <v>62</v>
      </c>
      <c r="DS13">
        <v>46</v>
      </c>
      <c r="DT13">
        <v>62</v>
      </c>
      <c r="DU13">
        <v>63</v>
      </c>
      <c r="DV13">
        <v>78</v>
      </c>
    </row>
    <row r="14" spans="1:126">
      <c r="A14">
        <v>47</v>
      </c>
      <c r="B14">
        <v>172</v>
      </c>
      <c r="C14">
        <v>16</v>
      </c>
      <c r="D14">
        <v>15</v>
      </c>
      <c r="E14">
        <v>47</v>
      </c>
      <c r="F14">
        <v>63</v>
      </c>
      <c r="G14">
        <v>31</v>
      </c>
      <c r="I14">
        <v>47</v>
      </c>
      <c r="J14">
        <v>562</v>
      </c>
      <c r="K14">
        <v>15</v>
      </c>
      <c r="L14">
        <v>16</v>
      </c>
      <c r="M14">
        <v>31</v>
      </c>
      <c r="N14">
        <v>31</v>
      </c>
      <c r="O14">
        <v>15</v>
      </c>
      <c r="P14">
        <v>312</v>
      </c>
      <c r="Q14">
        <v>32</v>
      </c>
      <c r="R14">
        <v>47</v>
      </c>
      <c r="S14">
        <v>32</v>
      </c>
      <c r="T14">
        <v>31</v>
      </c>
      <c r="W14">
        <v>78</v>
      </c>
      <c r="X14">
        <v>702</v>
      </c>
      <c r="Y14">
        <v>15</v>
      </c>
      <c r="Z14">
        <v>16</v>
      </c>
      <c r="AA14">
        <v>47</v>
      </c>
      <c r="AB14">
        <v>109</v>
      </c>
      <c r="AC14">
        <v>31</v>
      </c>
      <c r="AD14">
        <v>47</v>
      </c>
      <c r="AE14">
        <v>47</v>
      </c>
      <c r="AF14">
        <v>31</v>
      </c>
      <c r="AG14">
        <v>47</v>
      </c>
      <c r="AH14">
        <v>32</v>
      </c>
      <c r="AI14">
        <v>47</v>
      </c>
      <c r="AJ14">
        <v>31</v>
      </c>
      <c r="AK14">
        <v>62</v>
      </c>
      <c r="AL14">
        <v>109</v>
      </c>
      <c r="AM14">
        <v>31</v>
      </c>
      <c r="AP14">
        <v>78</v>
      </c>
      <c r="AQ14">
        <v>906</v>
      </c>
      <c r="AR14">
        <v>16</v>
      </c>
      <c r="AS14">
        <v>15</v>
      </c>
      <c r="AT14">
        <v>47</v>
      </c>
      <c r="AU14">
        <v>62</v>
      </c>
      <c r="AV14">
        <v>31</v>
      </c>
      <c r="AW14">
        <v>31</v>
      </c>
      <c r="AX14">
        <v>47</v>
      </c>
      <c r="AY14">
        <v>47</v>
      </c>
      <c r="AZ14">
        <v>32</v>
      </c>
      <c r="BA14">
        <v>47</v>
      </c>
      <c r="BB14">
        <v>78</v>
      </c>
      <c r="BC14">
        <v>31</v>
      </c>
      <c r="BD14">
        <v>79</v>
      </c>
      <c r="BE14">
        <v>63</v>
      </c>
      <c r="BF14">
        <v>62</v>
      </c>
      <c r="BG14">
        <v>47</v>
      </c>
      <c r="BH14">
        <v>94</v>
      </c>
      <c r="BI14">
        <v>31</v>
      </c>
      <c r="BJ14">
        <v>31</v>
      </c>
      <c r="BK14">
        <v>15</v>
      </c>
      <c r="BN14">
        <v>63</v>
      </c>
      <c r="BO14">
        <v>1359</v>
      </c>
      <c r="BP14">
        <v>15</v>
      </c>
      <c r="BQ14">
        <v>15</v>
      </c>
      <c r="BR14">
        <v>15</v>
      </c>
      <c r="BS14">
        <v>47</v>
      </c>
      <c r="BT14">
        <v>16</v>
      </c>
      <c r="BU14">
        <v>94</v>
      </c>
      <c r="BV14">
        <v>31</v>
      </c>
      <c r="BW14">
        <v>47</v>
      </c>
      <c r="BX14">
        <v>62</v>
      </c>
      <c r="BY14">
        <v>62</v>
      </c>
      <c r="BZ14">
        <v>63</v>
      </c>
      <c r="CA14">
        <v>62</v>
      </c>
      <c r="CB14">
        <v>94</v>
      </c>
      <c r="CC14">
        <v>47</v>
      </c>
      <c r="CD14">
        <v>47</v>
      </c>
      <c r="CE14">
        <v>16</v>
      </c>
      <c r="CF14">
        <v>62</v>
      </c>
      <c r="CG14">
        <v>63</v>
      </c>
      <c r="CH14" s="3">
        <v>31</v>
      </c>
      <c r="CI14" s="3">
        <v>63</v>
      </c>
      <c r="CJ14">
        <v>78</v>
      </c>
      <c r="CK14">
        <v>47</v>
      </c>
      <c r="CL14">
        <v>32</v>
      </c>
      <c r="CM14">
        <v>172</v>
      </c>
      <c r="CN14">
        <v>78</v>
      </c>
      <c r="CQ14">
        <v>47</v>
      </c>
      <c r="CR14">
        <v>2126</v>
      </c>
      <c r="CS14">
        <v>15</v>
      </c>
      <c r="CT14">
        <v>63</v>
      </c>
      <c r="CU14">
        <v>31</v>
      </c>
      <c r="CV14">
        <v>125</v>
      </c>
      <c r="CW14">
        <v>93</v>
      </c>
      <c r="CX14">
        <v>47</v>
      </c>
      <c r="CY14">
        <v>46</v>
      </c>
      <c r="CZ14">
        <v>157</v>
      </c>
      <c r="DA14">
        <v>63</v>
      </c>
      <c r="DB14">
        <v>47</v>
      </c>
      <c r="DC14">
        <v>47</v>
      </c>
      <c r="DD14">
        <v>94</v>
      </c>
      <c r="DE14">
        <v>79</v>
      </c>
      <c r="DF14">
        <v>47</v>
      </c>
      <c r="DG14">
        <v>32</v>
      </c>
      <c r="DH14">
        <v>110</v>
      </c>
      <c r="DI14">
        <v>110</v>
      </c>
      <c r="DJ14">
        <v>78</v>
      </c>
      <c r="DK14">
        <v>63</v>
      </c>
      <c r="DL14">
        <v>78</v>
      </c>
      <c r="DM14">
        <v>93</v>
      </c>
      <c r="DN14">
        <v>78</v>
      </c>
      <c r="DO14">
        <v>32</v>
      </c>
      <c r="DP14">
        <v>62</v>
      </c>
      <c r="DQ14">
        <v>62</v>
      </c>
      <c r="DR14">
        <v>93</v>
      </c>
      <c r="DS14">
        <v>63</v>
      </c>
      <c r="DT14">
        <v>93</v>
      </c>
      <c r="DU14">
        <v>63</v>
      </c>
      <c r="DV14">
        <v>62</v>
      </c>
    </row>
    <row r="15" spans="1:126">
      <c r="A15">
        <v>31</v>
      </c>
      <c r="B15">
        <v>172</v>
      </c>
      <c r="C15">
        <v>16</v>
      </c>
      <c r="D15">
        <v>15</v>
      </c>
      <c r="E15">
        <v>32</v>
      </c>
      <c r="F15">
        <v>78</v>
      </c>
      <c r="G15">
        <v>31</v>
      </c>
      <c r="I15">
        <v>47</v>
      </c>
      <c r="J15">
        <v>438</v>
      </c>
      <c r="K15">
        <v>0</v>
      </c>
      <c r="L15">
        <v>16</v>
      </c>
      <c r="M15">
        <v>32</v>
      </c>
      <c r="N15">
        <v>62</v>
      </c>
      <c r="O15">
        <v>47</v>
      </c>
      <c r="P15">
        <v>79</v>
      </c>
      <c r="Q15">
        <v>47</v>
      </c>
      <c r="R15">
        <v>31</v>
      </c>
      <c r="S15">
        <v>15</v>
      </c>
      <c r="T15">
        <v>109</v>
      </c>
      <c r="W15">
        <v>94</v>
      </c>
      <c r="X15">
        <v>845</v>
      </c>
      <c r="Y15">
        <v>15</v>
      </c>
      <c r="Z15">
        <v>94</v>
      </c>
      <c r="AA15">
        <v>47</v>
      </c>
      <c r="AB15">
        <v>15</v>
      </c>
      <c r="AC15">
        <v>78</v>
      </c>
      <c r="AD15">
        <v>32</v>
      </c>
      <c r="AE15">
        <v>47</v>
      </c>
      <c r="AF15">
        <v>16</v>
      </c>
      <c r="AG15">
        <v>16</v>
      </c>
      <c r="AH15">
        <v>78</v>
      </c>
      <c r="AI15">
        <v>109</v>
      </c>
      <c r="AJ15">
        <v>47</v>
      </c>
      <c r="AK15">
        <v>31</v>
      </c>
      <c r="AL15">
        <v>188</v>
      </c>
      <c r="AM15">
        <v>32</v>
      </c>
      <c r="AP15">
        <v>63</v>
      </c>
      <c r="AQ15">
        <v>859</v>
      </c>
      <c r="AR15">
        <v>16</v>
      </c>
      <c r="AS15">
        <v>31</v>
      </c>
      <c r="AT15">
        <v>31</v>
      </c>
      <c r="AU15">
        <v>31</v>
      </c>
      <c r="AV15">
        <v>31</v>
      </c>
      <c r="AW15">
        <v>31</v>
      </c>
      <c r="AX15">
        <v>63</v>
      </c>
      <c r="AY15">
        <v>31</v>
      </c>
      <c r="AZ15">
        <v>31</v>
      </c>
      <c r="BA15">
        <v>47</v>
      </c>
      <c r="BB15">
        <v>32</v>
      </c>
      <c r="BC15">
        <v>15</v>
      </c>
      <c r="BD15">
        <v>47</v>
      </c>
      <c r="BE15">
        <v>47</v>
      </c>
      <c r="BF15">
        <v>31</v>
      </c>
      <c r="BG15">
        <v>110</v>
      </c>
      <c r="BH15">
        <v>78</v>
      </c>
      <c r="BI15">
        <v>62</v>
      </c>
      <c r="BJ15">
        <v>47</v>
      </c>
      <c r="BK15">
        <v>47</v>
      </c>
      <c r="BN15">
        <v>62</v>
      </c>
      <c r="BO15">
        <v>1284</v>
      </c>
      <c r="BP15">
        <v>16</v>
      </c>
      <c r="BQ15">
        <v>47</v>
      </c>
      <c r="BR15">
        <v>31</v>
      </c>
      <c r="BS15">
        <v>16</v>
      </c>
      <c r="BT15">
        <v>63</v>
      </c>
      <c r="BU15">
        <v>32</v>
      </c>
      <c r="BV15">
        <v>31</v>
      </c>
      <c r="BW15">
        <v>63</v>
      </c>
      <c r="BX15">
        <v>32</v>
      </c>
      <c r="BY15">
        <v>94</v>
      </c>
      <c r="BZ15">
        <v>46</v>
      </c>
      <c r="CA15">
        <v>31</v>
      </c>
      <c r="CB15">
        <v>125</v>
      </c>
      <c r="CC15">
        <v>16</v>
      </c>
      <c r="CD15">
        <v>46</v>
      </c>
      <c r="CE15">
        <v>31</v>
      </c>
      <c r="CF15">
        <v>31</v>
      </c>
      <c r="CG15">
        <v>63</v>
      </c>
      <c r="CH15" s="3">
        <v>78</v>
      </c>
      <c r="CI15" s="3">
        <v>110</v>
      </c>
      <c r="CJ15">
        <v>63</v>
      </c>
      <c r="CK15">
        <v>62</v>
      </c>
      <c r="CL15">
        <v>63</v>
      </c>
      <c r="CM15">
        <v>63</v>
      </c>
      <c r="CN15">
        <v>31</v>
      </c>
      <c r="CQ15">
        <v>109</v>
      </c>
      <c r="CR15">
        <v>2065</v>
      </c>
      <c r="CS15">
        <v>16</v>
      </c>
      <c r="CT15">
        <v>31</v>
      </c>
      <c r="CU15">
        <v>31</v>
      </c>
      <c r="CV15">
        <v>31</v>
      </c>
      <c r="CW15">
        <v>31</v>
      </c>
      <c r="CX15">
        <v>47</v>
      </c>
      <c r="CY15">
        <v>63</v>
      </c>
      <c r="CZ15">
        <v>32</v>
      </c>
      <c r="DA15">
        <v>47</v>
      </c>
      <c r="DB15">
        <v>78</v>
      </c>
      <c r="DC15">
        <v>47</v>
      </c>
      <c r="DD15">
        <v>32</v>
      </c>
      <c r="DE15">
        <v>79</v>
      </c>
      <c r="DF15">
        <v>109</v>
      </c>
      <c r="DG15">
        <v>78</v>
      </c>
      <c r="DH15">
        <v>47</v>
      </c>
      <c r="DI15">
        <v>78</v>
      </c>
      <c r="DJ15">
        <v>157</v>
      </c>
      <c r="DK15">
        <v>62</v>
      </c>
      <c r="DL15">
        <v>31</v>
      </c>
      <c r="DM15">
        <v>79</v>
      </c>
      <c r="DN15">
        <v>78</v>
      </c>
      <c r="DO15">
        <v>78</v>
      </c>
      <c r="DP15">
        <v>63</v>
      </c>
      <c r="DQ15">
        <v>47</v>
      </c>
      <c r="DR15">
        <v>31</v>
      </c>
      <c r="DS15">
        <v>62</v>
      </c>
      <c r="DT15">
        <v>94</v>
      </c>
      <c r="DU15">
        <v>47</v>
      </c>
      <c r="DV15">
        <v>359</v>
      </c>
    </row>
    <row r="16" spans="1:126">
      <c r="A16">
        <v>47</v>
      </c>
      <c r="B16">
        <v>157</v>
      </c>
      <c r="C16">
        <v>15</v>
      </c>
      <c r="D16">
        <v>32</v>
      </c>
      <c r="E16">
        <v>15</v>
      </c>
      <c r="F16">
        <v>63</v>
      </c>
      <c r="G16">
        <v>32</v>
      </c>
      <c r="I16">
        <v>62</v>
      </c>
      <c r="J16">
        <v>393</v>
      </c>
      <c r="K16">
        <v>16</v>
      </c>
      <c r="L16">
        <v>15</v>
      </c>
      <c r="M16">
        <v>47</v>
      </c>
      <c r="N16">
        <v>63</v>
      </c>
      <c r="O16">
        <v>16</v>
      </c>
      <c r="P16">
        <v>63</v>
      </c>
      <c r="Q16">
        <v>63</v>
      </c>
      <c r="R16">
        <v>31</v>
      </c>
      <c r="S16">
        <v>63</v>
      </c>
      <c r="T16">
        <v>16</v>
      </c>
      <c r="W16">
        <v>47</v>
      </c>
      <c r="X16">
        <v>609</v>
      </c>
      <c r="Y16">
        <v>15</v>
      </c>
      <c r="Z16">
        <v>16</v>
      </c>
      <c r="AA16">
        <v>79</v>
      </c>
      <c r="AB16">
        <v>63</v>
      </c>
      <c r="AC16">
        <v>31</v>
      </c>
      <c r="AD16">
        <v>15</v>
      </c>
      <c r="AE16">
        <v>109</v>
      </c>
      <c r="AF16">
        <v>31</v>
      </c>
      <c r="AG16">
        <v>47</v>
      </c>
      <c r="AH16">
        <v>46</v>
      </c>
      <c r="AI16">
        <v>16</v>
      </c>
      <c r="AJ16">
        <v>63</v>
      </c>
      <c r="AK16">
        <v>16</v>
      </c>
      <c r="AL16">
        <v>31</v>
      </c>
      <c r="AM16">
        <v>31</v>
      </c>
      <c r="AP16">
        <v>63</v>
      </c>
      <c r="AQ16">
        <v>843</v>
      </c>
      <c r="AR16">
        <v>15</v>
      </c>
      <c r="AS16">
        <v>16</v>
      </c>
      <c r="AT16">
        <v>31</v>
      </c>
      <c r="AU16">
        <v>47</v>
      </c>
      <c r="AV16">
        <v>31</v>
      </c>
      <c r="AW16">
        <v>31</v>
      </c>
      <c r="AX16">
        <v>32</v>
      </c>
      <c r="AY16">
        <v>47</v>
      </c>
      <c r="AZ16">
        <v>47</v>
      </c>
      <c r="BA16">
        <v>15</v>
      </c>
      <c r="BB16">
        <v>62</v>
      </c>
      <c r="BC16">
        <v>63</v>
      </c>
      <c r="BD16">
        <v>31</v>
      </c>
      <c r="BE16">
        <v>31</v>
      </c>
      <c r="BF16">
        <v>63</v>
      </c>
      <c r="BG16">
        <v>63</v>
      </c>
      <c r="BH16">
        <v>62</v>
      </c>
      <c r="BI16">
        <v>47</v>
      </c>
      <c r="BJ16">
        <v>31</v>
      </c>
      <c r="BK16">
        <v>78</v>
      </c>
      <c r="BN16">
        <v>78</v>
      </c>
      <c r="BO16">
        <v>1453</v>
      </c>
      <c r="BP16">
        <v>16</v>
      </c>
      <c r="BQ16">
        <v>15</v>
      </c>
      <c r="BR16">
        <v>31</v>
      </c>
      <c r="BS16">
        <v>62</v>
      </c>
      <c r="BT16">
        <v>31</v>
      </c>
      <c r="BU16">
        <v>328</v>
      </c>
      <c r="BV16">
        <v>47</v>
      </c>
      <c r="BW16">
        <v>94</v>
      </c>
      <c r="BX16">
        <v>94</v>
      </c>
      <c r="BY16">
        <v>31</v>
      </c>
      <c r="BZ16">
        <v>32</v>
      </c>
      <c r="CA16">
        <v>62</v>
      </c>
      <c r="CB16">
        <v>78</v>
      </c>
      <c r="CC16">
        <v>47</v>
      </c>
      <c r="CD16">
        <v>15</v>
      </c>
      <c r="CE16">
        <v>47</v>
      </c>
      <c r="CF16">
        <v>32</v>
      </c>
      <c r="CG16">
        <v>31</v>
      </c>
      <c r="CH16" s="3">
        <v>78</v>
      </c>
      <c r="CI16" s="3">
        <v>32</v>
      </c>
      <c r="CJ16">
        <v>78</v>
      </c>
      <c r="CK16">
        <v>47</v>
      </c>
      <c r="CL16">
        <v>31</v>
      </c>
      <c r="CM16">
        <v>78</v>
      </c>
      <c r="CN16">
        <v>16</v>
      </c>
      <c r="CQ16">
        <v>78</v>
      </c>
      <c r="CR16">
        <v>1657</v>
      </c>
      <c r="CS16">
        <v>32</v>
      </c>
      <c r="CT16">
        <v>31</v>
      </c>
      <c r="CU16">
        <v>47</v>
      </c>
      <c r="CV16">
        <v>16</v>
      </c>
      <c r="CW16">
        <v>93</v>
      </c>
      <c r="CX16">
        <v>62</v>
      </c>
      <c r="CY16">
        <v>31</v>
      </c>
      <c r="CZ16">
        <v>47</v>
      </c>
      <c r="DA16">
        <v>63</v>
      </c>
      <c r="DB16">
        <v>32</v>
      </c>
      <c r="DC16">
        <v>32</v>
      </c>
      <c r="DD16">
        <v>94</v>
      </c>
      <c r="DE16">
        <v>79</v>
      </c>
      <c r="DF16">
        <v>47</v>
      </c>
      <c r="DG16">
        <v>31</v>
      </c>
      <c r="DH16">
        <v>62</v>
      </c>
      <c r="DI16">
        <v>31</v>
      </c>
      <c r="DJ16">
        <v>62</v>
      </c>
      <c r="DK16">
        <v>31</v>
      </c>
      <c r="DL16">
        <v>63</v>
      </c>
      <c r="DM16">
        <v>78</v>
      </c>
      <c r="DN16">
        <v>94</v>
      </c>
      <c r="DO16">
        <v>47</v>
      </c>
      <c r="DP16">
        <v>78</v>
      </c>
      <c r="DQ16">
        <v>93</v>
      </c>
      <c r="DR16">
        <v>78</v>
      </c>
      <c r="DS16">
        <v>62</v>
      </c>
      <c r="DT16">
        <v>63</v>
      </c>
      <c r="DU16">
        <v>31</v>
      </c>
      <c r="DV16">
        <v>47</v>
      </c>
    </row>
    <row r="17" spans="1:126">
      <c r="A17">
        <v>62</v>
      </c>
      <c r="B17">
        <v>155</v>
      </c>
      <c r="C17">
        <v>0</v>
      </c>
      <c r="D17">
        <v>16</v>
      </c>
      <c r="E17">
        <v>46</v>
      </c>
      <c r="F17">
        <v>31</v>
      </c>
      <c r="G17">
        <v>62</v>
      </c>
      <c r="I17">
        <v>78</v>
      </c>
      <c r="J17">
        <v>376</v>
      </c>
      <c r="K17">
        <v>0</v>
      </c>
      <c r="L17">
        <v>31</v>
      </c>
      <c r="M17">
        <v>31</v>
      </c>
      <c r="N17">
        <v>63</v>
      </c>
      <c r="O17">
        <v>31</v>
      </c>
      <c r="P17">
        <v>47</v>
      </c>
      <c r="Q17">
        <v>63</v>
      </c>
      <c r="R17">
        <v>32</v>
      </c>
      <c r="S17">
        <v>31</v>
      </c>
      <c r="T17">
        <v>47</v>
      </c>
      <c r="W17">
        <v>78</v>
      </c>
      <c r="X17">
        <v>16639</v>
      </c>
      <c r="Y17">
        <v>16</v>
      </c>
      <c r="Z17">
        <v>16</v>
      </c>
      <c r="AA17">
        <v>93</v>
      </c>
      <c r="AB17">
        <v>31</v>
      </c>
      <c r="AC17">
        <v>31</v>
      </c>
      <c r="AD17">
        <v>31</v>
      </c>
      <c r="AE17">
        <v>47</v>
      </c>
      <c r="AF17">
        <v>16078</v>
      </c>
      <c r="AG17">
        <v>31</v>
      </c>
      <c r="AH17">
        <v>47</v>
      </c>
      <c r="AI17">
        <v>62</v>
      </c>
      <c r="AJ17">
        <v>31</v>
      </c>
      <c r="AK17">
        <v>31</v>
      </c>
      <c r="AL17">
        <v>47</v>
      </c>
      <c r="AM17">
        <v>47</v>
      </c>
      <c r="AP17">
        <v>47</v>
      </c>
      <c r="AQ17">
        <v>875</v>
      </c>
      <c r="AR17">
        <v>15</v>
      </c>
      <c r="AS17">
        <v>31</v>
      </c>
      <c r="AT17">
        <v>63</v>
      </c>
      <c r="AU17">
        <v>63</v>
      </c>
      <c r="AV17">
        <v>47</v>
      </c>
      <c r="AW17">
        <v>47</v>
      </c>
      <c r="AX17">
        <v>31</v>
      </c>
      <c r="AY17">
        <v>32</v>
      </c>
      <c r="AZ17">
        <v>46</v>
      </c>
      <c r="BA17">
        <v>31</v>
      </c>
      <c r="BB17">
        <v>31</v>
      </c>
      <c r="BC17">
        <v>125</v>
      </c>
      <c r="BD17">
        <v>32</v>
      </c>
      <c r="BE17">
        <v>16</v>
      </c>
      <c r="BF17">
        <v>62</v>
      </c>
      <c r="BG17">
        <v>62</v>
      </c>
      <c r="BH17">
        <v>47</v>
      </c>
      <c r="BI17">
        <v>47</v>
      </c>
      <c r="BJ17">
        <v>31</v>
      </c>
      <c r="BK17">
        <v>16</v>
      </c>
      <c r="BN17">
        <v>94</v>
      </c>
      <c r="BO17">
        <v>1688</v>
      </c>
      <c r="BP17">
        <v>15</v>
      </c>
      <c r="BQ17">
        <v>94</v>
      </c>
      <c r="BR17">
        <v>32</v>
      </c>
      <c r="BS17">
        <v>63</v>
      </c>
      <c r="BT17">
        <v>47</v>
      </c>
      <c r="BU17">
        <v>47</v>
      </c>
      <c r="BV17">
        <v>46</v>
      </c>
      <c r="BW17">
        <v>78</v>
      </c>
      <c r="BX17">
        <v>78</v>
      </c>
      <c r="BY17">
        <v>79</v>
      </c>
      <c r="BZ17">
        <v>110</v>
      </c>
      <c r="CA17">
        <v>31</v>
      </c>
      <c r="CB17">
        <v>47</v>
      </c>
      <c r="CC17">
        <v>94</v>
      </c>
      <c r="CD17">
        <v>63</v>
      </c>
      <c r="CE17">
        <v>141</v>
      </c>
      <c r="CF17">
        <v>62</v>
      </c>
      <c r="CG17">
        <v>94</v>
      </c>
      <c r="CH17" s="3">
        <v>78</v>
      </c>
      <c r="CI17" s="3">
        <v>62</v>
      </c>
      <c r="CJ17">
        <v>15</v>
      </c>
      <c r="CK17">
        <v>141</v>
      </c>
      <c r="CL17">
        <v>32</v>
      </c>
      <c r="CM17">
        <v>46</v>
      </c>
      <c r="CN17">
        <v>93</v>
      </c>
      <c r="CQ17">
        <v>203</v>
      </c>
      <c r="CR17">
        <v>1956</v>
      </c>
      <c r="CS17">
        <v>15</v>
      </c>
      <c r="CT17">
        <v>47</v>
      </c>
      <c r="CU17">
        <v>63</v>
      </c>
      <c r="CV17">
        <v>47</v>
      </c>
      <c r="CW17">
        <v>63</v>
      </c>
      <c r="CX17">
        <v>62</v>
      </c>
      <c r="CY17">
        <v>32</v>
      </c>
      <c r="CZ17">
        <v>62</v>
      </c>
      <c r="DA17">
        <v>47</v>
      </c>
      <c r="DB17">
        <v>94</v>
      </c>
      <c r="DC17">
        <v>63</v>
      </c>
      <c r="DD17">
        <v>47</v>
      </c>
      <c r="DE17">
        <v>63</v>
      </c>
      <c r="DF17">
        <v>47</v>
      </c>
      <c r="DG17">
        <v>78</v>
      </c>
      <c r="DH17">
        <v>31</v>
      </c>
      <c r="DI17">
        <v>78</v>
      </c>
      <c r="DJ17">
        <v>63</v>
      </c>
      <c r="DK17">
        <v>47</v>
      </c>
      <c r="DL17">
        <v>47</v>
      </c>
      <c r="DM17">
        <v>47</v>
      </c>
      <c r="DN17">
        <v>47</v>
      </c>
      <c r="DO17">
        <v>343</v>
      </c>
      <c r="DP17">
        <v>47</v>
      </c>
      <c r="DQ17">
        <v>62</v>
      </c>
      <c r="DR17">
        <v>79</v>
      </c>
      <c r="DS17">
        <v>78</v>
      </c>
      <c r="DT17">
        <v>47</v>
      </c>
      <c r="DU17">
        <v>63</v>
      </c>
      <c r="DV17">
        <v>47</v>
      </c>
    </row>
    <row r="18" spans="1:126">
      <c r="A18">
        <v>63</v>
      </c>
      <c r="B18">
        <v>141</v>
      </c>
      <c r="C18">
        <v>15</v>
      </c>
      <c r="D18">
        <v>16</v>
      </c>
      <c r="E18">
        <v>32</v>
      </c>
      <c r="F18">
        <v>15</v>
      </c>
      <c r="G18">
        <v>63</v>
      </c>
      <c r="I18">
        <v>31</v>
      </c>
      <c r="J18">
        <v>362</v>
      </c>
      <c r="K18">
        <v>16</v>
      </c>
      <c r="L18">
        <v>16</v>
      </c>
      <c r="M18">
        <v>32</v>
      </c>
      <c r="N18">
        <v>79</v>
      </c>
      <c r="O18">
        <v>15</v>
      </c>
      <c r="P18">
        <v>47</v>
      </c>
      <c r="Q18">
        <v>62</v>
      </c>
      <c r="R18">
        <v>32</v>
      </c>
      <c r="S18">
        <v>32</v>
      </c>
      <c r="T18">
        <v>31</v>
      </c>
      <c r="W18">
        <v>78</v>
      </c>
      <c r="X18">
        <v>609</v>
      </c>
      <c r="Y18">
        <v>0</v>
      </c>
      <c r="Z18">
        <v>16</v>
      </c>
      <c r="AA18">
        <v>16</v>
      </c>
      <c r="AB18">
        <v>47</v>
      </c>
      <c r="AC18">
        <v>47</v>
      </c>
      <c r="AD18">
        <v>32</v>
      </c>
      <c r="AE18">
        <v>31</v>
      </c>
      <c r="AF18">
        <v>62</v>
      </c>
      <c r="AG18">
        <v>15</v>
      </c>
      <c r="AH18">
        <v>47</v>
      </c>
      <c r="AI18">
        <v>62</v>
      </c>
      <c r="AJ18">
        <v>47</v>
      </c>
      <c r="AK18">
        <v>125</v>
      </c>
      <c r="AL18">
        <v>31</v>
      </c>
      <c r="AM18">
        <v>31</v>
      </c>
      <c r="AP18">
        <v>78</v>
      </c>
      <c r="AQ18">
        <v>1155</v>
      </c>
      <c r="AR18">
        <v>15</v>
      </c>
      <c r="AS18">
        <v>16</v>
      </c>
      <c r="AT18">
        <v>110</v>
      </c>
      <c r="AU18">
        <v>31</v>
      </c>
      <c r="AV18">
        <v>16</v>
      </c>
      <c r="AW18">
        <v>78</v>
      </c>
      <c r="AX18">
        <v>31</v>
      </c>
      <c r="AY18">
        <v>31</v>
      </c>
      <c r="AZ18">
        <v>125</v>
      </c>
      <c r="BA18">
        <v>15</v>
      </c>
      <c r="BB18">
        <v>47</v>
      </c>
      <c r="BC18">
        <v>140</v>
      </c>
      <c r="BD18">
        <v>94</v>
      </c>
      <c r="BE18">
        <v>78</v>
      </c>
      <c r="BF18">
        <v>47</v>
      </c>
      <c r="BG18">
        <v>31</v>
      </c>
      <c r="BH18">
        <v>31</v>
      </c>
      <c r="BI18">
        <v>47</v>
      </c>
      <c r="BJ18">
        <v>157</v>
      </c>
      <c r="BK18">
        <v>15</v>
      </c>
      <c r="BN18">
        <v>63</v>
      </c>
      <c r="BO18">
        <v>1703</v>
      </c>
      <c r="BP18">
        <v>15</v>
      </c>
      <c r="BQ18">
        <v>16</v>
      </c>
      <c r="BR18">
        <v>47</v>
      </c>
      <c r="BS18">
        <v>78</v>
      </c>
      <c r="BT18">
        <v>47</v>
      </c>
      <c r="BU18">
        <v>78</v>
      </c>
      <c r="BV18">
        <v>31</v>
      </c>
      <c r="BW18">
        <v>62</v>
      </c>
      <c r="BX18">
        <v>15</v>
      </c>
      <c r="BY18">
        <v>62</v>
      </c>
      <c r="BZ18">
        <v>78</v>
      </c>
      <c r="CA18">
        <v>47</v>
      </c>
      <c r="CB18">
        <v>78</v>
      </c>
      <c r="CC18">
        <v>16</v>
      </c>
      <c r="CD18">
        <v>31</v>
      </c>
      <c r="CE18">
        <v>391</v>
      </c>
      <c r="CF18">
        <v>47</v>
      </c>
      <c r="CG18">
        <v>47</v>
      </c>
      <c r="CH18" s="3">
        <v>125</v>
      </c>
      <c r="CI18" s="3">
        <v>63</v>
      </c>
      <c r="CJ18">
        <v>47</v>
      </c>
      <c r="CK18">
        <v>63</v>
      </c>
      <c r="CL18">
        <v>31</v>
      </c>
      <c r="CM18">
        <v>47</v>
      </c>
      <c r="CN18">
        <v>141</v>
      </c>
      <c r="CQ18">
        <v>78</v>
      </c>
      <c r="CR18">
        <v>2559</v>
      </c>
      <c r="CS18">
        <v>15</v>
      </c>
      <c r="CT18">
        <v>47</v>
      </c>
      <c r="CU18">
        <v>78</v>
      </c>
      <c r="CV18">
        <v>78</v>
      </c>
      <c r="CW18">
        <v>47</v>
      </c>
      <c r="CX18">
        <v>47</v>
      </c>
      <c r="CY18">
        <v>78</v>
      </c>
      <c r="CZ18">
        <v>94</v>
      </c>
      <c r="DA18">
        <v>63</v>
      </c>
      <c r="DB18">
        <v>31</v>
      </c>
      <c r="DC18">
        <v>62</v>
      </c>
      <c r="DD18">
        <v>63</v>
      </c>
      <c r="DE18">
        <v>140</v>
      </c>
      <c r="DF18">
        <v>93</v>
      </c>
      <c r="DG18">
        <v>62</v>
      </c>
      <c r="DH18">
        <v>94</v>
      </c>
      <c r="DI18">
        <v>62</v>
      </c>
      <c r="DJ18">
        <v>78</v>
      </c>
      <c r="DK18">
        <v>31</v>
      </c>
      <c r="DL18">
        <v>203</v>
      </c>
      <c r="DM18">
        <v>94</v>
      </c>
      <c r="DN18">
        <v>46</v>
      </c>
      <c r="DO18">
        <v>172</v>
      </c>
      <c r="DP18">
        <v>62</v>
      </c>
      <c r="DQ18">
        <v>0</v>
      </c>
      <c r="DR18">
        <v>453</v>
      </c>
      <c r="DS18">
        <v>62</v>
      </c>
      <c r="DT18">
        <v>63</v>
      </c>
      <c r="DU18">
        <v>94</v>
      </c>
      <c r="DV18">
        <v>47</v>
      </c>
    </row>
    <row r="19" spans="1:126">
      <c r="A19">
        <v>63</v>
      </c>
      <c r="B19">
        <v>359</v>
      </c>
      <c r="C19">
        <v>15</v>
      </c>
      <c r="D19">
        <v>16</v>
      </c>
      <c r="E19">
        <v>47</v>
      </c>
      <c r="F19">
        <v>219</v>
      </c>
      <c r="G19">
        <v>62</v>
      </c>
      <c r="I19">
        <v>78</v>
      </c>
      <c r="J19">
        <v>421</v>
      </c>
      <c r="K19">
        <v>0</v>
      </c>
      <c r="L19">
        <v>15</v>
      </c>
      <c r="M19">
        <v>31</v>
      </c>
      <c r="N19">
        <v>31</v>
      </c>
      <c r="O19">
        <v>31</v>
      </c>
      <c r="P19">
        <v>78</v>
      </c>
      <c r="Q19">
        <v>31</v>
      </c>
      <c r="R19">
        <v>63</v>
      </c>
      <c r="S19">
        <v>63</v>
      </c>
      <c r="T19">
        <v>78</v>
      </c>
      <c r="W19">
        <v>32</v>
      </c>
      <c r="X19">
        <v>719</v>
      </c>
      <c r="Y19">
        <v>15</v>
      </c>
      <c r="Z19">
        <v>31</v>
      </c>
      <c r="AA19">
        <v>32</v>
      </c>
      <c r="AB19">
        <v>63</v>
      </c>
      <c r="AC19">
        <v>47</v>
      </c>
      <c r="AD19">
        <v>31</v>
      </c>
      <c r="AE19">
        <v>63</v>
      </c>
      <c r="AF19">
        <v>31</v>
      </c>
      <c r="AG19">
        <v>47</v>
      </c>
      <c r="AH19">
        <v>31</v>
      </c>
      <c r="AI19">
        <v>93</v>
      </c>
      <c r="AJ19">
        <v>47</v>
      </c>
      <c r="AK19">
        <v>16</v>
      </c>
      <c r="AL19">
        <v>62</v>
      </c>
      <c r="AM19">
        <v>110</v>
      </c>
      <c r="AP19">
        <v>62</v>
      </c>
      <c r="AQ19">
        <v>934</v>
      </c>
      <c r="AR19">
        <v>16</v>
      </c>
      <c r="AS19">
        <v>31</v>
      </c>
      <c r="AT19">
        <v>78</v>
      </c>
      <c r="AU19">
        <v>31</v>
      </c>
      <c r="AV19">
        <v>31</v>
      </c>
      <c r="AW19">
        <v>47</v>
      </c>
      <c r="AX19">
        <v>31</v>
      </c>
      <c r="AY19">
        <v>31</v>
      </c>
      <c r="AZ19">
        <v>15</v>
      </c>
      <c r="BA19">
        <v>47</v>
      </c>
      <c r="BB19">
        <v>47</v>
      </c>
      <c r="BC19">
        <v>15</v>
      </c>
      <c r="BD19">
        <v>78</v>
      </c>
      <c r="BE19">
        <v>63</v>
      </c>
      <c r="BF19">
        <v>46</v>
      </c>
      <c r="BG19">
        <v>78</v>
      </c>
      <c r="BH19">
        <v>62</v>
      </c>
      <c r="BI19">
        <v>47</v>
      </c>
      <c r="BJ19">
        <v>109</v>
      </c>
      <c r="BK19">
        <v>31</v>
      </c>
      <c r="BN19">
        <v>78</v>
      </c>
      <c r="BO19">
        <v>1218</v>
      </c>
      <c r="BP19">
        <v>16</v>
      </c>
      <c r="BQ19">
        <v>32</v>
      </c>
      <c r="BR19">
        <v>47</v>
      </c>
      <c r="BS19">
        <v>32</v>
      </c>
      <c r="BT19">
        <v>31</v>
      </c>
      <c r="BU19">
        <v>47</v>
      </c>
      <c r="BV19">
        <v>63</v>
      </c>
      <c r="BW19">
        <v>78</v>
      </c>
      <c r="BX19">
        <v>31</v>
      </c>
      <c r="BY19">
        <v>15</v>
      </c>
      <c r="BZ19">
        <v>47</v>
      </c>
      <c r="CA19">
        <v>47</v>
      </c>
      <c r="CB19">
        <v>16</v>
      </c>
      <c r="CC19">
        <v>46</v>
      </c>
      <c r="CD19">
        <v>31</v>
      </c>
      <c r="CE19">
        <v>109</v>
      </c>
      <c r="CF19">
        <v>63</v>
      </c>
      <c r="CG19">
        <v>78</v>
      </c>
      <c r="CH19" s="3">
        <v>31</v>
      </c>
      <c r="CI19" s="3">
        <v>78</v>
      </c>
      <c r="CJ19">
        <v>62</v>
      </c>
      <c r="CK19">
        <v>31</v>
      </c>
      <c r="CL19">
        <v>15</v>
      </c>
      <c r="CM19">
        <v>109</v>
      </c>
      <c r="CN19">
        <v>63</v>
      </c>
      <c r="CQ19">
        <v>140</v>
      </c>
      <c r="CR19">
        <v>2625</v>
      </c>
      <c r="CS19">
        <v>16</v>
      </c>
      <c r="CT19">
        <v>63</v>
      </c>
      <c r="CU19">
        <v>109</v>
      </c>
      <c r="CV19">
        <v>94</v>
      </c>
      <c r="CW19">
        <v>62</v>
      </c>
      <c r="CX19">
        <v>78</v>
      </c>
      <c r="CY19">
        <v>109</v>
      </c>
      <c r="CZ19">
        <v>156</v>
      </c>
      <c r="DA19">
        <v>47</v>
      </c>
      <c r="DB19">
        <v>94</v>
      </c>
      <c r="DC19">
        <v>140</v>
      </c>
      <c r="DD19">
        <v>31</v>
      </c>
      <c r="DE19">
        <v>94</v>
      </c>
      <c r="DF19">
        <v>94</v>
      </c>
      <c r="DG19">
        <v>141</v>
      </c>
      <c r="DH19">
        <v>63</v>
      </c>
      <c r="DI19">
        <v>79</v>
      </c>
      <c r="DJ19">
        <v>78</v>
      </c>
      <c r="DK19">
        <v>125</v>
      </c>
      <c r="DL19">
        <v>78</v>
      </c>
      <c r="DM19">
        <v>78</v>
      </c>
      <c r="DN19">
        <v>62</v>
      </c>
      <c r="DO19">
        <v>125</v>
      </c>
      <c r="DP19">
        <v>63</v>
      </c>
      <c r="DQ19">
        <v>62</v>
      </c>
      <c r="DR19">
        <v>109</v>
      </c>
      <c r="DS19">
        <v>78</v>
      </c>
      <c r="DT19">
        <v>78</v>
      </c>
      <c r="DU19">
        <v>141</v>
      </c>
      <c r="DV19">
        <v>78</v>
      </c>
    </row>
    <row r="20" spans="1:126">
      <c r="A20">
        <v>47</v>
      </c>
      <c r="B20">
        <v>204</v>
      </c>
      <c r="C20">
        <v>16</v>
      </c>
      <c r="D20">
        <v>16</v>
      </c>
      <c r="E20">
        <v>62</v>
      </c>
      <c r="F20">
        <v>78</v>
      </c>
      <c r="G20">
        <v>32</v>
      </c>
      <c r="I20">
        <v>94</v>
      </c>
      <c r="J20">
        <v>393</v>
      </c>
      <c r="K20">
        <v>15</v>
      </c>
      <c r="L20">
        <v>32</v>
      </c>
      <c r="M20">
        <v>47</v>
      </c>
      <c r="N20">
        <v>47</v>
      </c>
      <c r="O20">
        <v>31</v>
      </c>
      <c r="P20">
        <v>16</v>
      </c>
      <c r="Q20">
        <v>63</v>
      </c>
      <c r="R20">
        <v>63</v>
      </c>
      <c r="S20">
        <v>32</v>
      </c>
      <c r="T20">
        <v>47</v>
      </c>
      <c r="W20">
        <v>110</v>
      </c>
      <c r="X20">
        <v>703</v>
      </c>
      <c r="Y20">
        <v>15</v>
      </c>
      <c r="Z20">
        <v>16</v>
      </c>
      <c r="AA20">
        <v>31</v>
      </c>
      <c r="AB20">
        <v>31</v>
      </c>
      <c r="AC20">
        <v>47</v>
      </c>
      <c r="AD20">
        <v>47</v>
      </c>
      <c r="AE20">
        <v>47</v>
      </c>
      <c r="AF20">
        <v>31</v>
      </c>
      <c r="AG20">
        <v>63</v>
      </c>
      <c r="AH20">
        <v>78</v>
      </c>
      <c r="AI20">
        <v>47</v>
      </c>
      <c r="AJ20">
        <v>47</v>
      </c>
      <c r="AK20">
        <v>46</v>
      </c>
      <c r="AL20">
        <v>125</v>
      </c>
      <c r="AM20">
        <v>32</v>
      </c>
      <c r="AP20">
        <v>31</v>
      </c>
      <c r="AQ20">
        <v>999</v>
      </c>
      <c r="AR20">
        <v>15</v>
      </c>
      <c r="AS20">
        <v>16</v>
      </c>
      <c r="AT20">
        <v>47</v>
      </c>
      <c r="AU20">
        <v>16</v>
      </c>
      <c r="AV20">
        <v>47</v>
      </c>
      <c r="AW20">
        <v>47</v>
      </c>
      <c r="AX20">
        <v>63</v>
      </c>
      <c r="AY20">
        <v>31</v>
      </c>
      <c r="AZ20">
        <v>32</v>
      </c>
      <c r="BA20">
        <v>63</v>
      </c>
      <c r="BB20">
        <v>47</v>
      </c>
      <c r="BC20">
        <v>31</v>
      </c>
      <c r="BD20">
        <v>140</v>
      </c>
      <c r="BE20">
        <v>15</v>
      </c>
      <c r="BF20">
        <v>63</v>
      </c>
      <c r="BG20">
        <v>47</v>
      </c>
      <c r="BH20">
        <v>46</v>
      </c>
      <c r="BI20">
        <v>109</v>
      </c>
      <c r="BJ20">
        <v>31</v>
      </c>
      <c r="BK20">
        <v>93</v>
      </c>
      <c r="BN20">
        <v>63</v>
      </c>
      <c r="BO20">
        <v>1546</v>
      </c>
      <c r="BP20">
        <v>31</v>
      </c>
      <c r="BQ20">
        <v>31</v>
      </c>
      <c r="BR20">
        <v>47</v>
      </c>
      <c r="BS20">
        <v>63</v>
      </c>
      <c r="BT20">
        <v>47</v>
      </c>
      <c r="BU20">
        <v>32</v>
      </c>
      <c r="BV20">
        <v>31</v>
      </c>
      <c r="BW20">
        <v>62</v>
      </c>
      <c r="BX20">
        <v>47</v>
      </c>
      <c r="BY20">
        <v>62</v>
      </c>
      <c r="BZ20">
        <v>47</v>
      </c>
      <c r="CA20">
        <v>63</v>
      </c>
      <c r="CB20">
        <v>62</v>
      </c>
      <c r="CC20">
        <v>63</v>
      </c>
      <c r="CD20">
        <v>47</v>
      </c>
      <c r="CE20">
        <v>78</v>
      </c>
      <c r="CF20">
        <v>62</v>
      </c>
      <c r="CG20">
        <v>47</v>
      </c>
      <c r="CH20" s="3">
        <v>31</v>
      </c>
      <c r="CI20" s="3">
        <v>31</v>
      </c>
      <c r="CJ20">
        <v>359</v>
      </c>
      <c r="CK20">
        <v>47</v>
      </c>
      <c r="CL20">
        <v>31</v>
      </c>
      <c r="CM20">
        <v>78</v>
      </c>
      <c r="CN20">
        <v>47</v>
      </c>
      <c r="CQ20">
        <v>125</v>
      </c>
      <c r="CR20">
        <v>2953</v>
      </c>
      <c r="CS20">
        <v>15</v>
      </c>
      <c r="CT20">
        <v>47</v>
      </c>
      <c r="CU20">
        <v>47</v>
      </c>
      <c r="CV20">
        <v>78</v>
      </c>
      <c r="CW20">
        <v>31</v>
      </c>
      <c r="CX20">
        <v>78</v>
      </c>
      <c r="CY20">
        <v>47</v>
      </c>
      <c r="CZ20">
        <v>219</v>
      </c>
      <c r="DA20">
        <v>63</v>
      </c>
      <c r="DB20">
        <v>422</v>
      </c>
      <c r="DC20">
        <v>78</v>
      </c>
      <c r="DD20">
        <v>31</v>
      </c>
      <c r="DE20">
        <v>110</v>
      </c>
      <c r="DF20">
        <v>109</v>
      </c>
      <c r="DG20">
        <v>47</v>
      </c>
      <c r="DH20">
        <v>157</v>
      </c>
      <c r="DI20">
        <v>94</v>
      </c>
      <c r="DJ20">
        <v>110</v>
      </c>
      <c r="DK20">
        <v>94</v>
      </c>
      <c r="DL20">
        <v>31</v>
      </c>
      <c r="DM20">
        <v>46</v>
      </c>
      <c r="DN20">
        <v>93</v>
      </c>
      <c r="DO20">
        <v>141</v>
      </c>
      <c r="DP20">
        <v>109</v>
      </c>
      <c r="DQ20">
        <v>63</v>
      </c>
      <c r="DR20">
        <v>359</v>
      </c>
      <c r="DS20">
        <v>31</v>
      </c>
      <c r="DT20">
        <v>125</v>
      </c>
      <c r="DU20">
        <v>47</v>
      </c>
      <c r="DV20">
        <v>31</v>
      </c>
    </row>
    <row r="21" spans="1:126">
      <c r="A21">
        <v>78</v>
      </c>
      <c r="B21">
        <v>125</v>
      </c>
      <c r="C21">
        <v>16</v>
      </c>
      <c r="D21">
        <v>15</v>
      </c>
      <c r="E21">
        <v>16</v>
      </c>
      <c r="F21">
        <v>31</v>
      </c>
      <c r="G21">
        <v>47</v>
      </c>
      <c r="W21">
        <v>63</v>
      </c>
      <c r="X21">
        <v>735</v>
      </c>
      <c r="Y21">
        <v>15</v>
      </c>
      <c r="Z21">
        <v>47</v>
      </c>
      <c r="AA21">
        <v>31</v>
      </c>
      <c r="AB21">
        <v>32</v>
      </c>
      <c r="AC21">
        <v>63</v>
      </c>
      <c r="AD21">
        <v>47</v>
      </c>
      <c r="AE21">
        <v>31</v>
      </c>
      <c r="AF21">
        <v>109</v>
      </c>
      <c r="AG21">
        <v>62</v>
      </c>
      <c r="AH21">
        <v>47</v>
      </c>
      <c r="AI21">
        <v>63</v>
      </c>
      <c r="AJ21">
        <v>47</v>
      </c>
      <c r="AK21">
        <v>32</v>
      </c>
      <c r="AL21">
        <v>62</v>
      </c>
      <c r="AM21">
        <v>47</v>
      </c>
      <c r="AP21">
        <v>63</v>
      </c>
      <c r="AQ21">
        <v>1123</v>
      </c>
      <c r="AR21">
        <v>15</v>
      </c>
      <c r="AS21">
        <v>16</v>
      </c>
      <c r="AT21">
        <v>47</v>
      </c>
      <c r="AU21">
        <v>109</v>
      </c>
      <c r="AV21">
        <v>62</v>
      </c>
      <c r="AW21">
        <v>62</v>
      </c>
      <c r="AX21">
        <v>47</v>
      </c>
      <c r="AY21">
        <v>47</v>
      </c>
      <c r="AZ21">
        <v>62</v>
      </c>
      <c r="BA21">
        <v>15</v>
      </c>
      <c r="BB21">
        <v>78</v>
      </c>
      <c r="BC21">
        <v>94</v>
      </c>
      <c r="BD21">
        <v>62</v>
      </c>
      <c r="BE21">
        <v>32</v>
      </c>
      <c r="BF21">
        <v>47</v>
      </c>
      <c r="BG21">
        <v>47</v>
      </c>
      <c r="BH21">
        <v>31</v>
      </c>
      <c r="BI21">
        <v>94</v>
      </c>
      <c r="BJ21">
        <v>78</v>
      </c>
      <c r="BK21">
        <v>78</v>
      </c>
    </row>
    <row r="22" spans="1:126">
      <c r="A22">
        <v>63</v>
      </c>
      <c r="B22">
        <v>140</v>
      </c>
      <c r="C22">
        <v>0</v>
      </c>
      <c r="D22">
        <v>31</v>
      </c>
      <c r="E22">
        <v>16</v>
      </c>
      <c r="F22">
        <v>46</v>
      </c>
      <c r="G22">
        <v>47</v>
      </c>
    </row>
    <row r="23" spans="1:126">
      <c r="A23">
        <v>31</v>
      </c>
      <c r="B23">
        <v>202</v>
      </c>
      <c r="C23">
        <v>16</v>
      </c>
      <c r="D23">
        <v>15</v>
      </c>
      <c r="E23">
        <v>93</v>
      </c>
      <c r="F23">
        <v>47</v>
      </c>
      <c r="G23">
        <v>31</v>
      </c>
    </row>
    <row r="24" spans="1:126">
      <c r="A24">
        <v>46</v>
      </c>
      <c r="B24">
        <v>267</v>
      </c>
      <c r="C24">
        <v>16</v>
      </c>
      <c r="D24">
        <v>47</v>
      </c>
      <c r="E24">
        <v>31</v>
      </c>
      <c r="F24">
        <v>141</v>
      </c>
      <c r="G24">
        <v>32</v>
      </c>
    </row>
    <row r="25" spans="1:126">
      <c r="A25">
        <v>47</v>
      </c>
      <c r="B25">
        <v>188</v>
      </c>
      <c r="C25">
        <v>15</v>
      </c>
      <c r="D25">
        <v>16</v>
      </c>
      <c r="E25">
        <v>31</v>
      </c>
      <c r="F25">
        <v>94</v>
      </c>
      <c r="G25">
        <v>32</v>
      </c>
    </row>
    <row r="29" spans="1:126">
      <c r="A29" t="s">
        <v>123</v>
      </c>
    </row>
    <row r="31" spans="1:126">
      <c r="A31">
        <f>SUM(B31:F31)</f>
        <v>93</v>
      </c>
      <c r="B31">
        <v>62</v>
      </c>
      <c r="C31">
        <v>16</v>
      </c>
      <c r="D31">
        <v>15</v>
      </c>
      <c r="E31">
        <v>0</v>
      </c>
      <c r="F31">
        <v>0</v>
      </c>
      <c r="I31">
        <f>SUM(J31:S31)</f>
        <v>141</v>
      </c>
      <c r="J31">
        <v>78</v>
      </c>
      <c r="K31">
        <v>31</v>
      </c>
      <c r="L31">
        <v>0</v>
      </c>
      <c r="M31">
        <v>0</v>
      </c>
      <c r="N31">
        <v>0</v>
      </c>
      <c r="O31">
        <v>16</v>
      </c>
      <c r="P31">
        <v>0</v>
      </c>
      <c r="Q31">
        <v>0</v>
      </c>
      <c r="R31">
        <v>16</v>
      </c>
      <c r="S31">
        <v>0</v>
      </c>
      <c r="V31">
        <f>SUM(W31:AK31)</f>
        <v>172</v>
      </c>
      <c r="W31">
        <v>63</v>
      </c>
      <c r="X31">
        <v>16</v>
      </c>
      <c r="Y31">
        <v>16</v>
      </c>
      <c r="Z31">
        <v>15</v>
      </c>
      <c r="AA31">
        <v>0</v>
      </c>
      <c r="AB31">
        <v>16</v>
      </c>
      <c r="AC31">
        <v>0</v>
      </c>
      <c r="AD31">
        <v>15</v>
      </c>
      <c r="AE31">
        <v>0</v>
      </c>
      <c r="AF31">
        <v>0</v>
      </c>
      <c r="AG31">
        <v>0</v>
      </c>
      <c r="AH31">
        <v>0</v>
      </c>
      <c r="AI31">
        <v>15</v>
      </c>
      <c r="AJ31">
        <v>16</v>
      </c>
      <c r="AK31">
        <v>0</v>
      </c>
      <c r="AO31">
        <f>SUM(AP31:BI31)</f>
        <v>749</v>
      </c>
      <c r="AP31">
        <v>109</v>
      </c>
      <c r="AQ31">
        <v>31</v>
      </c>
      <c r="AR31">
        <v>31</v>
      </c>
      <c r="AS31">
        <v>63</v>
      </c>
      <c r="AT31">
        <v>32</v>
      </c>
      <c r="AU31">
        <v>46</v>
      </c>
      <c r="AV31">
        <v>31</v>
      </c>
      <c r="AW31">
        <v>16</v>
      </c>
      <c r="AX31">
        <v>46</v>
      </c>
      <c r="AY31">
        <v>47</v>
      </c>
      <c r="AZ31">
        <v>16</v>
      </c>
      <c r="BA31">
        <v>31</v>
      </c>
      <c r="BB31">
        <v>47</v>
      </c>
      <c r="BC31">
        <v>31</v>
      </c>
      <c r="BD31">
        <v>47</v>
      </c>
      <c r="BE31">
        <v>31</v>
      </c>
      <c r="BF31">
        <v>79</v>
      </c>
      <c r="BG31">
        <v>0</v>
      </c>
      <c r="BH31">
        <v>15</v>
      </c>
      <c r="BI31">
        <v>0</v>
      </c>
      <c r="BM31">
        <f>SUM(BN31:CL31)</f>
        <v>188</v>
      </c>
      <c r="BN31">
        <v>31</v>
      </c>
      <c r="BO31">
        <v>0</v>
      </c>
      <c r="BP31">
        <v>16</v>
      </c>
      <c r="BQ31">
        <v>0</v>
      </c>
      <c r="BR31">
        <v>31</v>
      </c>
      <c r="BS31">
        <v>16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16</v>
      </c>
      <c r="BZ31">
        <v>0</v>
      </c>
      <c r="CA31">
        <v>15</v>
      </c>
      <c r="CB31">
        <v>0</v>
      </c>
      <c r="CC31">
        <v>0</v>
      </c>
      <c r="CD31">
        <v>16</v>
      </c>
      <c r="CE31">
        <v>0</v>
      </c>
      <c r="CF31">
        <v>0</v>
      </c>
      <c r="CG31">
        <v>16</v>
      </c>
      <c r="CH31">
        <v>0</v>
      </c>
      <c r="CI31">
        <v>15</v>
      </c>
      <c r="CJ31">
        <v>0</v>
      </c>
      <c r="CK31">
        <v>0</v>
      </c>
      <c r="CL31">
        <v>16</v>
      </c>
      <c r="CP31">
        <f>SUM(CQ31:DT31)</f>
        <v>187</v>
      </c>
      <c r="CQ31">
        <v>47</v>
      </c>
      <c r="CR31">
        <v>15</v>
      </c>
      <c r="CS31">
        <v>0</v>
      </c>
      <c r="CT31">
        <v>0</v>
      </c>
      <c r="CU31">
        <v>0</v>
      </c>
      <c r="CV31">
        <v>16</v>
      </c>
      <c r="CW31">
        <v>0</v>
      </c>
      <c r="CX31">
        <v>0</v>
      </c>
      <c r="CY31">
        <v>16</v>
      </c>
      <c r="CZ31">
        <v>0</v>
      </c>
      <c r="DA31">
        <v>0</v>
      </c>
      <c r="DB31">
        <v>0</v>
      </c>
      <c r="DC31">
        <v>15</v>
      </c>
      <c r="DD31">
        <v>16</v>
      </c>
      <c r="DE31">
        <v>0</v>
      </c>
      <c r="DF31">
        <v>16</v>
      </c>
      <c r="DG31">
        <v>0</v>
      </c>
      <c r="DH31">
        <v>0</v>
      </c>
      <c r="DI31">
        <v>0</v>
      </c>
      <c r="DJ31">
        <v>15</v>
      </c>
      <c r="DK31">
        <v>0</v>
      </c>
      <c r="DL31">
        <v>0</v>
      </c>
      <c r="DM31">
        <v>16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15</v>
      </c>
    </row>
    <row r="32" spans="1:126">
      <c r="A32">
        <f t="shared" ref="A32:A51" si="0">SUM(B32:F32)</f>
        <v>0</v>
      </c>
      <c r="B32">
        <v>0</v>
      </c>
      <c r="C32">
        <v>0</v>
      </c>
      <c r="D32">
        <v>0</v>
      </c>
      <c r="E32">
        <v>0</v>
      </c>
      <c r="F32">
        <v>0</v>
      </c>
      <c r="I32">
        <f t="shared" ref="I32:I50" si="1">SUM(J32:S32)</f>
        <v>47</v>
      </c>
      <c r="J32">
        <v>0</v>
      </c>
      <c r="K32">
        <v>0</v>
      </c>
      <c r="L32">
        <v>0</v>
      </c>
      <c r="M32">
        <v>16</v>
      </c>
      <c r="N32">
        <v>16</v>
      </c>
      <c r="O32">
        <v>0</v>
      </c>
      <c r="P32">
        <v>15</v>
      </c>
      <c r="Q32">
        <v>0</v>
      </c>
      <c r="R32">
        <v>0</v>
      </c>
      <c r="S32">
        <v>0</v>
      </c>
      <c r="V32">
        <f t="shared" ref="V32:V52" si="2">SUM(W32:AK32)</f>
        <v>78</v>
      </c>
      <c r="W32">
        <v>0</v>
      </c>
      <c r="X32">
        <v>16</v>
      </c>
      <c r="Y32">
        <v>0</v>
      </c>
      <c r="Z32">
        <v>0</v>
      </c>
      <c r="AA32">
        <v>15</v>
      </c>
      <c r="AB32">
        <v>0</v>
      </c>
      <c r="AC32">
        <v>16</v>
      </c>
      <c r="AD32">
        <v>0</v>
      </c>
      <c r="AE32">
        <v>0</v>
      </c>
      <c r="AF32">
        <v>15</v>
      </c>
      <c r="AG32">
        <v>0</v>
      </c>
      <c r="AH32">
        <v>0</v>
      </c>
      <c r="AI32">
        <v>0</v>
      </c>
      <c r="AJ32">
        <v>0</v>
      </c>
      <c r="AK32">
        <v>16</v>
      </c>
      <c r="AO32">
        <f t="shared" ref="AO32:AO52" si="3">SUM(AP32:BI32)</f>
        <v>126</v>
      </c>
      <c r="AP32">
        <v>0</v>
      </c>
      <c r="AQ32">
        <v>16</v>
      </c>
      <c r="AR32">
        <v>0</v>
      </c>
      <c r="AS32">
        <v>0</v>
      </c>
      <c r="AT32">
        <v>0</v>
      </c>
      <c r="AU32">
        <v>16</v>
      </c>
      <c r="AV32">
        <v>0</v>
      </c>
      <c r="AW32">
        <v>15</v>
      </c>
      <c r="AX32">
        <v>0</v>
      </c>
      <c r="AY32">
        <v>16</v>
      </c>
      <c r="AZ32">
        <v>0</v>
      </c>
      <c r="BA32">
        <v>0</v>
      </c>
      <c r="BB32">
        <v>16</v>
      </c>
      <c r="BC32">
        <v>0</v>
      </c>
      <c r="BD32">
        <v>15</v>
      </c>
      <c r="BE32">
        <v>0</v>
      </c>
      <c r="BF32">
        <v>16</v>
      </c>
      <c r="BG32">
        <v>0</v>
      </c>
      <c r="BH32">
        <v>0</v>
      </c>
      <c r="BI32">
        <v>16</v>
      </c>
      <c r="BM32">
        <f t="shared" ref="BM32:BM48" si="4">SUM(BN32:CL32)</f>
        <v>78</v>
      </c>
      <c r="BN32">
        <v>0</v>
      </c>
      <c r="BO32">
        <v>0</v>
      </c>
      <c r="BP32">
        <v>0</v>
      </c>
      <c r="BQ32">
        <v>0</v>
      </c>
      <c r="BR32">
        <v>15</v>
      </c>
      <c r="BS32">
        <v>0</v>
      </c>
      <c r="BT32">
        <v>0</v>
      </c>
      <c r="BU32">
        <v>16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16</v>
      </c>
      <c r="CH32">
        <v>0</v>
      </c>
      <c r="CI32">
        <v>15</v>
      </c>
      <c r="CJ32">
        <v>0</v>
      </c>
      <c r="CK32">
        <v>16</v>
      </c>
      <c r="CL32">
        <v>0</v>
      </c>
      <c r="CP32">
        <f t="shared" ref="CP32:CP55" si="5">SUM(CQ32:DT32)</f>
        <v>157</v>
      </c>
      <c r="CQ32">
        <v>16</v>
      </c>
      <c r="CR32">
        <v>0</v>
      </c>
      <c r="CS32">
        <v>0</v>
      </c>
      <c r="CT32">
        <v>16</v>
      </c>
      <c r="CU32">
        <v>0</v>
      </c>
      <c r="CV32">
        <v>15</v>
      </c>
      <c r="CW32">
        <v>0</v>
      </c>
      <c r="CX32">
        <v>0</v>
      </c>
      <c r="CY32">
        <v>16</v>
      </c>
      <c r="CZ32">
        <v>0</v>
      </c>
      <c r="DA32">
        <v>0</v>
      </c>
      <c r="DB32">
        <v>15</v>
      </c>
      <c r="DC32">
        <v>0</v>
      </c>
      <c r="DD32">
        <v>16</v>
      </c>
      <c r="DE32">
        <v>0</v>
      </c>
      <c r="DF32">
        <v>16</v>
      </c>
      <c r="DG32">
        <v>0</v>
      </c>
      <c r="DH32">
        <v>0</v>
      </c>
      <c r="DI32">
        <v>16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16</v>
      </c>
      <c r="DP32">
        <v>0</v>
      </c>
      <c r="DQ32">
        <v>15</v>
      </c>
      <c r="DR32">
        <v>0</v>
      </c>
      <c r="DS32">
        <v>0</v>
      </c>
      <c r="DT32">
        <v>0</v>
      </c>
    </row>
    <row r="33" spans="1:124">
      <c r="A33">
        <f t="shared" si="0"/>
        <v>16</v>
      </c>
      <c r="B33">
        <v>0</v>
      </c>
      <c r="C33">
        <v>16</v>
      </c>
      <c r="D33">
        <v>0</v>
      </c>
      <c r="E33">
        <v>0</v>
      </c>
      <c r="F33">
        <v>0</v>
      </c>
      <c r="I33">
        <f t="shared" si="1"/>
        <v>125</v>
      </c>
      <c r="J33">
        <v>31</v>
      </c>
      <c r="K33">
        <v>47</v>
      </c>
      <c r="L33">
        <v>0</v>
      </c>
      <c r="M33">
        <v>0</v>
      </c>
      <c r="N33">
        <v>16</v>
      </c>
      <c r="O33">
        <v>16</v>
      </c>
      <c r="P33">
        <v>0</v>
      </c>
      <c r="Q33">
        <v>15</v>
      </c>
      <c r="R33">
        <v>0</v>
      </c>
      <c r="S33">
        <v>0</v>
      </c>
      <c r="V33">
        <f t="shared" si="2"/>
        <v>94</v>
      </c>
      <c r="W33">
        <v>16</v>
      </c>
      <c r="X33">
        <v>0</v>
      </c>
      <c r="Y33">
        <v>15</v>
      </c>
      <c r="Z33">
        <v>0</v>
      </c>
      <c r="AA33">
        <v>16</v>
      </c>
      <c r="AB33">
        <v>0</v>
      </c>
      <c r="AC33">
        <v>16</v>
      </c>
      <c r="AD33">
        <v>0</v>
      </c>
      <c r="AE33">
        <v>0</v>
      </c>
      <c r="AF33">
        <v>15</v>
      </c>
      <c r="AG33">
        <v>0</v>
      </c>
      <c r="AH33">
        <v>0</v>
      </c>
      <c r="AI33">
        <v>0</v>
      </c>
      <c r="AJ33">
        <v>0</v>
      </c>
      <c r="AK33">
        <v>16</v>
      </c>
      <c r="AO33">
        <f t="shared" si="3"/>
        <v>108</v>
      </c>
      <c r="AP33">
        <v>15</v>
      </c>
      <c r="AQ33">
        <v>0</v>
      </c>
      <c r="AR33">
        <v>0</v>
      </c>
      <c r="AS33">
        <v>16</v>
      </c>
      <c r="AT33">
        <v>0</v>
      </c>
      <c r="AU33">
        <v>16</v>
      </c>
      <c r="AV33">
        <v>0</v>
      </c>
      <c r="AW33">
        <v>0</v>
      </c>
      <c r="AX33">
        <v>15</v>
      </c>
      <c r="AY33">
        <v>0</v>
      </c>
      <c r="AZ33">
        <v>16</v>
      </c>
      <c r="BA33">
        <v>0</v>
      </c>
      <c r="BB33">
        <v>15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15</v>
      </c>
      <c r="BI33">
        <v>0</v>
      </c>
      <c r="BM33">
        <f t="shared" si="4"/>
        <v>125</v>
      </c>
      <c r="BN33">
        <v>15</v>
      </c>
      <c r="BO33">
        <v>0</v>
      </c>
      <c r="BP33">
        <v>16</v>
      </c>
      <c r="BQ33">
        <v>0</v>
      </c>
      <c r="BR33">
        <v>16</v>
      </c>
      <c r="BS33">
        <v>0</v>
      </c>
      <c r="BT33">
        <v>0</v>
      </c>
      <c r="BU33">
        <v>15</v>
      </c>
      <c r="BV33">
        <v>0</v>
      </c>
      <c r="BW33">
        <v>0</v>
      </c>
      <c r="BX33">
        <v>16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16</v>
      </c>
      <c r="CE33">
        <v>0</v>
      </c>
      <c r="CF33">
        <v>15</v>
      </c>
      <c r="CG33">
        <v>0</v>
      </c>
      <c r="CH33">
        <v>16</v>
      </c>
      <c r="CI33">
        <v>0</v>
      </c>
      <c r="CJ33">
        <v>0</v>
      </c>
      <c r="CK33">
        <v>0</v>
      </c>
      <c r="CL33">
        <v>0</v>
      </c>
      <c r="CP33">
        <f t="shared" si="5"/>
        <v>125</v>
      </c>
      <c r="CQ33">
        <v>0</v>
      </c>
      <c r="CR33">
        <v>16</v>
      </c>
      <c r="CS33">
        <v>0</v>
      </c>
      <c r="CT33">
        <v>0</v>
      </c>
      <c r="CU33">
        <v>0</v>
      </c>
      <c r="CV33">
        <v>15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16</v>
      </c>
      <c r="DC33">
        <v>0</v>
      </c>
      <c r="DD33">
        <v>16</v>
      </c>
      <c r="DE33">
        <v>0</v>
      </c>
      <c r="DF33">
        <v>15</v>
      </c>
      <c r="DG33">
        <v>0</v>
      </c>
      <c r="DH33">
        <v>16</v>
      </c>
      <c r="DI33">
        <v>0</v>
      </c>
      <c r="DJ33">
        <v>0</v>
      </c>
      <c r="DK33">
        <v>0</v>
      </c>
      <c r="DL33">
        <v>0</v>
      </c>
      <c r="DM33">
        <v>15</v>
      </c>
      <c r="DN33">
        <v>0</v>
      </c>
      <c r="DO33">
        <v>0</v>
      </c>
      <c r="DP33">
        <v>16</v>
      </c>
      <c r="DQ33">
        <v>0</v>
      </c>
      <c r="DR33">
        <v>0</v>
      </c>
      <c r="DS33">
        <v>0</v>
      </c>
      <c r="DT33">
        <v>0</v>
      </c>
    </row>
    <row r="34" spans="1:124">
      <c r="A34">
        <f t="shared" si="0"/>
        <v>16</v>
      </c>
      <c r="B34">
        <v>0</v>
      </c>
      <c r="C34">
        <v>0</v>
      </c>
      <c r="D34">
        <v>0</v>
      </c>
      <c r="E34">
        <v>0</v>
      </c>
      <c r="F34">
        <v>16</v>
      </c>
      <c r="I34">
        <f t="shared" si="1"/>
        <v>47</v>
      </c>
      <c r="J34">
        <v>0</v>
      </c>
      <c r="K34">
        <v>0</v>
      </c>
      <c r="L34">
        <v>0</v>
      </c>
      <c r="M34">
        <v>16</v>
      </c>
      <c r="N34">
        <v>0</v>
      </c>
      <c r="O34">
        <v>15</v>
      </c>
      <c r="P34">
        <v>0</v>
      </c>
      <c r="Q34">
        <v>0</v>
      </c>
      <c r="R34">
        <v>16</v>
      </c>
      <c r="S34">
        <v>0</v>
      </c>
      <c r="V34">
        <f t="shared" si="2"/>
        <v>47</v>
      </c>
      <c r="W34">
        <v>0</v>
      </c>
      <c r="X34">
        <v>16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15</v>
      </c>
      <c r="AG34">
        <v>0</v>
      </c>
      <c r="AH34">
        <v>16</v>
      </c>
      <c r="AI34">
        <v>0</v>
      </c>
      <c r="AJ34">
        <v>0</v>
      </c>
      <c r="AK34">
        <v>0</v>
      </c>
      <c r="AO34">
        <f t="shared" si="3"/>
        <v>109</v>
      </c>
      <c r="AP34">
        <v>15</v>
      </c>
      <c r="AQ34">
        <v>0</v>
      </c>
      <c r="AR34">
        <v>16</v>
      </c>
      <c r="AS34">
        <v>0</v>
      </c>
      <c r="AT34">
        <v>0</v>
      </c>
      <c r="AU34">
        <v>0</v>
      </c>
      <c r="AV34">
        <v>0</v>
      </c>
      <c r="AW34">
        <v>16</v>
      </c>
      <c r="AX34">
        <v>0</v>
      </c>
      <c r="AY34">
        <v>0</v>
      </c>
      <c r="AZ34">
        <v>0</v>
      </c>
      <c r="BA34">
        <v>16</v>
      </c>
      <c r="BB34">
        <v>0</v>
      </c>
      <c r="BC34">
        <v>0</v>
      </c>
      <c r="BD34">
        <v>15</v>
      </c>
      <c r="BE34">
        <v>16</v>
      </c>
      <c r="BF34">
        <v>0</v>
      </c>
      <c r="BG34">
        <v>0</v>
      </c>
      <c r="BH34">
        <v>15</v>
      </c>
      <c r="BI34">
        <v>0</v>
      </c>
      <c r="BM34">
        <f t="shared" si="4"/>
        <v>156</v>
      </c>
      <c r="BN34">
        <v>16</v>
      </c>
      <c r="BO34">
        <v>0</v>
      </c>
      <c r="BP34">
        <v>0</v>
      </c>
      <c r="BQ34">
        <v>16</v>
      </c>
      <c r="BR34">
        <v>0</v>
      </c>
      <c r="BS34">
        <v>15</v>
      </c>
      <c r="BT34">
        <v>0</v>
      </c>
      <c r="BU34">
        <v>0</v>
      </c>
      <c r="BV34">
        <v>16</v>
      </c>
      <c r="BW34">
        <v>0</v>
      </c>
      <c r="BX34">
        <v>0</v>
      </c>
      <c r="BY34">
        <v>15</v>
      </c>
      <c r="BZ34">
        <v>0</v>
      </c>
      <c r="CA34">
        <v>16</v>
      </c>
      <c r="CB34">
        <v>0</v>
      </c>
      <c r="CC34">
        <v>0</v>
      </c>
      <c r="CD34">
        <v>16</v>
      </c>
      <c r="CE34">
        <v>15</v>
      </c>
      <c r="CF34">
        <v>0</v>
      </c>
      <c r="CG34">
        <v>16</v>
      </c>
      <c r="CH34">
        <v>0</v>
      </c>
      <c r="CI34">
        <v>0</v>
      </c>
      <c r="CJ34">
        <v>0</v>
      </c>
      <c r="CK34">
        <v>0</v>
      </c>
      <c r="CL34">
        <v>15</v>
      </c>
      <c r="CP34">
        <f t="shared" si="5"/>
        <v>172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16</v>
      </c>
      <c r="CW34">
        <v>0</v>
      </c>
      <c r="CX34">
        <v>16</v>
      </c>
      <c r="CY34">
        <v>0</v>
      </c>
      <c r="CZ34">
        <v>31</v>
      </c>
      <c r="DA34">
        <v>0</v>
      </c>
      <c r="DB34">
        <v>16</v>
      </c>
      <c r="DC34">
        <v>0</v>
      </c>
      <c r="DD34">
        <v>0</v>
      </c>
      <c r="DE34">
        <v>15</v>
      </c>
      <c r="DF34">
        <v>0</v>
      </c>
      <c r="DG34">
        <v>0</v>
      </c>
      <c r="DH34">
        <v>0</v>
      </c>
      <c r="DI34">
        <v>15</v>
      </c>
      <c r="DJ34">
        <v>0</v>
      </c>
      <c r="DK34">
        <v>0</v>
      </c>
      <c r="DL34">
        <v>0</v>
      </c>
      <c r="DM34">
        <v>16</v>
      </c>
      <c r="DN34">
        <v>0</v>
      </c>
      <c r="DO34">
        <v>15</v>
      </c>
      <c r="DP34">
        <v>0</v>
      </c>
      <c r="DQ34">
        <v>16</v>
      </c>
      <c r="DR34">
        <v>0</v>
      </c>
      <c r="DS34">
        <v>0</v>
      </c>
      <c r="DT34">
        <v>16</v>
      </c>
    </row>
    <row r="35" spans="1:124">
      <c r="A35">
        <f t="shared" si="0"/>
        <v>16</v>
      </c>
      <c r="B35">
        <v>0</v>
      </c>
      <c r="C35">
        <v>0</v>
      </c>
      <c r="D35">
        <v>0</v>
      </c>
      <c r="E35">
        <v>16</v>
      </c>
      <c r="F35">
        <v>0</v>
      </c>
      <c r="I35">
        <f t="shared" si="1"/>
        <v>16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16</v>
      </c>
      <c r="Q35">
        <v>0</v>
      </c>
      <c r="R35">
        <v>0</v>
      </c>
      <c r="S35">
        <v>0</v>
      </c>
      <c r="V35">
        <f t="shared" si="2"/>
        <v>31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15</v>
      </c>
      <c r="AH35">
        <v>0</v>
      </c>
      <c r="AI35">
        <v>0</v>
      </c>
      <c r="AJ35">
        <v>16</v>
      </c>
      <c r="AK35">
        <v>0</v>
      </c>
      <c r="AO35">
        <f t="shared" si="3"/>
        <v>94</v>
      </c>
      <c r="AP35">
        <v>0</v>
      </c>
      <c r="AQ35">
        <v>0</v>
      </c>
      <c r="AR35">
        <v>0</v>
      </c>
      <c r="AS35">
        <v>16</v>
      </c>
      <c r="AT35">
        <v>0</v>
      </c>
      <c r="AU35">
        <v>0</v>
      </c>
      <c r="AV35">
        <v>16</v>
      </c>
      <c r="AW35">
        <v>0</v>
      </c>
      <c r="AX35">
        <v>15</v>
      </c>
      <c r="AY35">
        <v>0</v>
      </c>
      <c r="AZ35">
        <v>0</v>
      </c>
      <c r="BA35">
        <v>16</v>
      </c>
      <c r="BB35">
        <v>0</v>
      </c>
      <c r="BC35">
        <v>0</v>
      </c>
      <c r="BD35">
        <v>16</v>
      </c>
      <c r="BE35">
        <v>0</v>
      </c>
      <c r="BF35">
        <v>15</v>
      </c>
      <c r="BG35">
        <v>0</v>
      </c>
      <c r="BH35">
        <v>0</v>
      </c>
      <c r="BI35">
        <v>0</v>
      </c>
      <c r="BM35">
        <f t="shared" si="4"/>
        <v>16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16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P35">
        <f t="shared" si="5"/>
        <v>63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16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16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15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16</v>
      </c>
      <c r="DT35">
        <v>0</v>
      </c>
    </row>
    <row r="36" spans="1:124">
      <c r="A36">
        <f t="shared" si="0"/>
        <v>31</v>
      </c>
      <c r="B36">
        <v>15</v>
      </c>
      <c r="C36">
        <v>0</v>
      </c>
      <c r="D36">
        <v>0</v>
      </c>
      <c r="E36">
        <v>16</v>
      </c>
      <c r="F36">
        <v>0</v>
      </c>
      <c r="I36">
        <f t="shared" si="1"/>
        <v>16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16</v>
      </c>
      <c r="Q36">
        <v>0</v>
      </c>
      <c r="R36">
        <v>0</v>
      </c>
      <c r="S36">
        <v>0</v>
      </c>
      <c r="V36">
        <f t="shared" si="2"/>
        <v>16</v>
      </c>
      <c r="W36">
        <v>16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O36">
        <f t="shared" si="3"/>
        <v>125</v>
      </c>
      <c r="AP36">
        <v>16</v>
      </c>
      <c r="AQ36">
        <v>0</v>
      </c>
      <c r="AR36">
        <v>15</v>
      </c>
      <c r="AS36">
        <v>0</v>
      </c>
      <c r="AT36">
        <v>0</v>
      </c>
      <c r="AU36">
        <v>0</v>
      </c>
      <c r="AV36">
        <v>16</v>
      </c>
      <c r="AW36">
        <v>0</v>
      </c>
      <c r="AX36">
        <v>0</v>
      </c>
      <c r="AY36">
        <v>15</v>
      </c>
      <c r="AZ36">
        <v>0</v>
      </c>
      <c r="BA36">
        <v>0</v>
      </c>
      <c r="BB36">
        <v>0</v>
      </c>
      <c r="BC36">
        <v>15</v>
      </c>
      <c r="BD36">
        <v>16</v>
      </c>
      <c r="BE36">
        <v>16</v>
      </c>
      <c r="BF36">
        <v>0</v>
      </c>
      <c r="BG36">
        <v>0</v>
      </c>
      <c r="BH36">
        <v>0</v>
      </c>
      <c r="BI36">
        <v>16</v>
      </c>
      <c r="BM36">
        <f t="shared" si="4"/>
        <v>109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16</v>
      </c>
      <c r="BV36">
        <v>0</v>
      </c>
      <c r="BW36">
        <v>0</v>
      </c>
      <c r="BX36">
        <v>15</v>
      </c>
      <c r="BY36">
        <v>0</v>
      </c>
      <c r="BZ36">
        <v>16</v>
      </c>
      <c r="CA36">
        <v>0</v>
      </c>
      <c r="CB36">
        <v>0</v>
      </c>
      <c r="CC36">
        <v>16</v>
      </c>
      <c r="CD36">
        <v>0</v>
      </c>
      <c r="CE36">
        <v>0</v>
      </c>
      <c r="CF36">
        <v>15</v>
      </c>
      <c r="CG36">
        <v>0</v>
      </c>
      <c r="CH36">
        <v>16</v>
      </c>
      <c r="CI36">
        <v>0</v>
      </c>
      <c r="CJ36">
        <v>0</v>
      </c>
      <c r="CK36">
        <v>15</v>
      </c>
      <c r="CL36">
        <v>0</v>
      </c>
      <c r="CP36">
        <f t="shared" si="5"/>
        <v>95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16</v>
      </c>
      <c r="CY36">
        <v>0</v>
      </c>
      <c r="CZ36">
        <v>0</v>
      </c>
      <c r="DA36">
        <v>0</v>
      </c>
      <c r="DB36">
        <v>15</v>
      </c>
      <c r="DC36">
        <v>0</v>
      </c>
      <c r="DD36">
        <v>0</v>
      </c>
      <c r="DE36">
        <v>16</v>
      </c>
      <c r="DF36">
        <v>0</v>
      </c>
      <c r="DG36">
        <v>0</v>
      </c>
      <c r="DH36">
        <v>0</v>
      </c>
      <c r="DI36">
        <v>0</v>
      </c>
      <c r="DJ36">
        <v>16</v>
      </c>
      <c r="DK36">
        <v>0</v>
      </c>
      <c r="DL36">
        <v>0</v>
      </c>
      <c r="DM36">
        <v>16</v>
      </c>
      <c r="DN36">
        <v>0</v>
      </c>
      <c r="DO36">
        <v>0</v>
      </c>
      <c r="DP36">
        <v>16</v>
      </c>
      <c r="DQ36">
        <v>0</v>
      </c>
      <c r="DR36">
        <v>0</v>
      </c>
      <c r="DS36">
        <v>0</v>
      </c>
      <c r="DT36">
        <v>0</v>
      </c>
    </row>
    <row r="37" spans="1:124">
      <c r="A37">
        <f t="shared" si="0"/>
        <v>32</v>
      </c>
      <c r="B37">
        <v>0</v>
      </c>
      <c r="C37">
        <v>16</v>
      </c>
      <c r="D37">
        <v>0</v>
      </c>
      <c r="E37">
        <v>0</v>
      </c>
      <c r="F37">
        <v>16</v>
      </c>
      <c r="I37">
        <f t="shared" si="1"/>
        <v>47</v>
      </c>
      <c r="J37">
        <v>0</v>
      </c>
      <c r="K37">
        <v>0</v>
      </c>
      <c r="L37">
        <v>0</v>
      </c>
      <c r="M37">
        <v>0</v>
      </c>
      <c r="N37">
        <v>16</v>
      </c>
      <c r="O37">
        <v>0</v>
      </c>
      <c r="P37">
        <v>16</v>
      </c>
      <c r="Q37">
        <v>0</v>
      </c>
      <c r="R37">
        <v>0</v>
      </c>
      <c r="S37">
        <v>15</v>
      </c>
      <c r="V37">
        <f t="shared" si="2"/>
        <v>63</v>
      </c>
      <c r="W37">
        <v>0</v>
      </c>
      <c r="X37">
        <v>16</v>
      </c>
      <c r="Y37">
        <v>0</v>
      </c>
      <c r="Z37">
        <v>16</v>
      </c>
      <c r="AA37">
        <v>0</v>
      </c>
      <c r="AB37">
        <v>0</v>
      </c>
      <c r="AC37">
        <v>0</v>
      </c>
      <c r="AD37">
        <v>15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16</v>
      </c>
      <c r="AK37">
        <v>0</v>
      </c>
      <c r="AO37">
        <f t="shared" si="3"/>
        <v>157</v>
      </c>
      <c r="AP37">
        <v>0</v>
      </c>
      <c r="AQ37">
        <v>0</v>
      </c>
      <c r="AR37">
        <v>16</v>
      </c>
      <c r="AS37">
        <v>16</v>
      </c>
      <c r="AT37">
        <v>0</v>
      </c>
      <c r="AU37">
        <v>15</v>
      </c>
      <c r="AV37">
        <v>0</v>
      </c>
      <c r="AW37">
        <v>16</v>
      </c>
      <c r="AX37">
        <v>0</v>
      </c>
      <c r="AY37">
        <v>15</v>
      </c>
      <c r="AZ37">
        <v>0</v>
      </c>
      <c r="BA37">
        <v>16</v>
      </c>
      <c r="BB37">
        <v>0</v>
      </c>
      <c r="BC37">
        <v>0</v>
      </c>
      <c r="BD37">
        <v>16</v>
      </c>
      <c r="BE37">
        <v>0</v>
      </c>
      <c r="BF37">
        <v>0</v>
      </c>
      <c r="BG37">
        <v>15</v>
      </c>
      <c r="BH37">
        <v>16</v>
      </c>
      <c r="BI37">
        <v>16</v>
      </c>
      <c r="BM37">
        <f t="shared" si="4"/>
        <v>157</v>
      </c>
      <c r="BN37">
        <v>15</v>
      </c>
      <c r="BO37">
        <v>0</v>
      </c>
      <c r="BP37">
        <v>16</v>
      </c>
      <c r="BQ37">
        <v>15</v>
      </c>
      <c r="BR37">
        <v>0</v>
      </c>
      <c r="BS37">
        <v>16</v>
      </c>
      <c r="BT37">
        <v>0</v>
      </c>
      <c r="BU37">
        <v>16</v>
      </c>
      <c r="BV37">
        <v>0</v>
      </c>
      <c r="BW37">
        <v>15</v>
      </c>
      <c r="BX37">
        <v>0</v>
      </c>
      <c r="BY37">
        <v>16</v>
      </c>
      <c r="BZ37">
        <v>0</v>
      </c>
      <c r="CA37">
        <v>16</v>
      </c>
      <c r="CB37">
        <v>0</v>
      </c>
      <c r="CC37">
        <v>0</v>
      </c>
      <c r="CD37">
        <v>0</v>
      </c>
      <c r="CE37">
        <v>16</v>
      </c>
      <c r="CF37">
        <v>0</v>
      </c>
      <c r="CG37">
        <v>0</v>
      </c>
      <c r="CH37">
        <v>0</v>
      </c>
      <c r="CI37">
        <v>0</v>
      </c>
      <c r="CJ37">
        <v>16</v>
      </c>
      <c r="CK37">
        <v>0</v>
      </c>
      <c r="CL37">
        <v>0</v>
      </c>
      <c r="CP37">
        <f t="shared" si="5"/>
        <v>142</v>
      </c>
      <c r="CQ37">
        <v>0</v>
      </c>
      <c r="CR37">
        <v>16</v>
      </c>
      <c r="CS37">
        <v>0</v>
      </c>
      <c r="CT37">
        <v>16</v>
      </c>
      <c r="CU37">
        <v>0</v>
      </c>
      <c r="CV37">
        <v>15</v>
      </c>
      <c r="CW37">
        <v>0</v>
      </c>
      <c r="CX37">
        <v>0</v>
      </c>
      <c r="CY37">
        <v>16</v>
      </c>
      <c r="CZ37">
        <v>0</v>
      </c>
      <c r="DA37">
        <v>0</v>
      </c>
      <c r="DB37">
        <v>0</v>
      </c>
      <c r="DC37">
        <v>16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16</v>
      </c>
      <c r="DK37">
        <v>0</v>
      </c>
      <c r="DL37">
        <v>16</v>
      </c>
      <c r="DM37">
        <v>0</v>
      </c>
      <c r="DN37">
        <v>15</v>
      </c>
      <c r="DO37">
        <v>0</v>
      </c>
      <c r="DP37">
        <v>16</v>
      </c>
      <c r="DQ37">
        <v>0</v>
      </c>
      <c r="DR37">
        <v>0</v>
      </c>
      <c r="DS37">
        <v>0</v>
      </c>
      <c r="DT37">
        <v>0</v>
      </c>
    </row>
    <row r="38" spans="1:124">
      <c r="A38">
        <f t="shared" si="0"/>
        <v>15</v>
      </c>
      <c r="B38">
        <v>0</v>
      </c>
      <c r="C38">
        <v>0</v>
      </c>
      <c r="D38">
        <v>0</v>
      </c>
      <c r="E38">
        <v>15</v>
      </c>
      <c r="F38">
        <v>0</v>
      </c>
      <c r="I38">
        <f t="shared" si="1"/>
        <v>31</v>
      </c>
      <c r="J38">
        <v>0</v>
      </c>
      <c r="K38">
        <v>0</v>
      </c>
      <c r="L38">
        <v>0</v>
      </c>
      <c r="M38">
        <v>0</v>
      </c>
      <c r="N38">
        <v>15</v>
      </c>
      <c r="O38">
        <v>0</v>
      </c>
      <c r="P38">
        <v>0</v>
      </c>
      <c r="Q38">
        <v>0</v>
      </c>
      <c r="R38">
        <v>16</v>
      </c>
      <c r="S38">
        <v>0</v>
      </c>
      <c r="V38">
        <f t="shared" si="2"/>
        <v>63</v>
      </c>
      <c r="W38">
        <v>0</v>
      </c>
      <c r="X38">
        <v>16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16</v>
      </c>
      <c r="AG38">
        <v>0</v>
      </c>
      <c r="AH38">
        <v>0</v>
      </c>
      <c r="AI38">
        <v>15</v>
      </c>
      <c r="AJ38">
        <v>0</v>
      </c>
      <c r="AK38">
        <v>16</v>
      </c>
      <c r="AO38">
        <f t="shared" si="3"/>
        <v>63</v>
      </c>
      <c r="AP38">
        <v>16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16</v>
      </c>
      <c r="BA38">
        <v>0</v>
      </c>
      <c r="BB38">
        <v>0</v>
      </c>
      <c r="BC38">
        <v>0</v>
      </c>
      <c r="BD38">
        <v>0</v>
      </c>
      <c r="BE38">
        <v>16</v>
      </c>
      <c r="BF38">
        <v>0</v>
      </c>
      <c r="BG38">
        <v>0</v>
      </c>
      <c r="BH38">
        <v>15</v>
      </c>
      <c r="BI38">
        <v>0</v>
      </c>
      <c r="BM38">
        <f t="shared" si="4"/>
        <v>109</v>
      </c>
      <c r="BN38">
        <v>0</v>
      </c>
      <c r="BO38">
        <v>0</v>
      </c>
      <c r="BP38">
        <v>0</v>
      </c>
      <c r="BQ38">
        <v>15</v>
      </c>
      <c r="BR38">
        <v>0</v>
      </c>
      <c r="BS38">
        <v>0</v>
      </c>
      <c r="BT38">
        <v>0</v>
      </c>
      <c r="BU38">
        <v>0</v>
      </c>
      <c r="BV38">
        <v>16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15</v>
      </c>
      <c r="CC38">
        <v>0</v>
      </c>
      <c r="CD38">
        <v>0</v>
      </c>
      <c r="CE38">
        <v>16</v>
      </c>
      <c r="CF38">
        <v>0</v>
      </c>
      <c r="CG38">
        <v>16</v>
      </c>
      <c r="CH38">
        <v>0</v>
      </c>
      <c r="CI38">
        <v>0</v>
      </c>
      <c r="CJ38">
        <v>15</v>
      </c>
      <c r="CK38">
        <v>0</v>
      </c>
      <c r="CL38">
        <v>16</v>
      </c>
      <c r="CP38">
        <f t="shared" si="5"/>
        <v>141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15</v>
      </c>
      <c r="CZ38">
        <v>0</v>
      </c>
      <c r="DA38">
        <v>16</v>
      </c>
      <c r="DB38">
        <v>0</v>
      </c>
      <c r="DC38">
        <v>16</v>
      </c>
      <c r="DD38">
        <v>0</v>
      </c>
      <c r="DE38">
        <v>0</v>
      </c>
      <c r="DF38">
        <v>0</v>
      </c>
      <c r="DG38">
        <v>0</v>
      </c>
      <c r="DH38">
        <v>16</v>
      </c>
      <c r="DI38">
        <v>0</v>
      </c>
      <c r="DJ38">
        <v>0</v>
      </c>
      <c r="DK38">
        <v>15</v>
      </c>
      <c r="DL38">
        <v>0</v>
      </c>
      <c r="DM38">
        <v>0</v>
      </c>
      <c r="DN38">
        <v>0</v>
      </c>
      <c r="DO38">
        <v>0</v>
      </c>
      <c r="DP38">
        <v>16</v>
      </c>
      <c r="DQ38">
        <v>0</v>
      </c>
      <c r="DR38">
        <v>0</v>
      </c>
      <c r="DS38">
        <v>32</v>
      </c>
      <c r="DT38">
        <v>15</v>
      </c>
    </row>
    <row r="39" spans="1:124">
      <c r="A39">
        <f t="shared" si="0"/>
        <v>15</v>
      </c>
      <c r="B39">
        <v>0</v>
      </c>
      <c r="C39">
        <v>0</v>
      </c>
      <c r="D39">
        <v>0</v>
      </c>
      <c r="E39">
        <v>15</v>
      </c>
      <c r="F39">
        <v>0</v>
      </c>
      <c r="I39">
        <f t="shared" si="1"/>
        <v>47</v>
      </c>
      <c r="J39">
        <v>0</v>
      </c>
      <c r="K39">
        <v>0</v>
      </c>
      <c r="L39">
        <v>0</v>
      </c>
      <c r="M39">
        <v>15</v>
      </c>
      <c r="N39">
        <v>0</v>
      </c>
      <c r="O39">
        <v>16</v>
      </c>
      <c r="P39">
        <v>0</v>
      </c>
      <c r="Q39">
        <v>0</v>
      </c>
      <c r="R39">
        <v>16</v>
      </c>
      <c r="S39">
        <v>0</v>
      </c>
      <c r="V39">
        <f t="shared" si="2"/>
        <v>62</v>
      </c>
      <c r="W39">
        <v>0</v>
      </c>
      <c r="X39">
        <v>0</v>
      </c>
      <c r="Y39">
        <v>0</v>
      </c>
      <c r="Z39">
        <v>0</v>
      </c>
      <c r="AA39">
        <v>0</v>
      </c>
      <c r="AB39">
        <v>15</v>
      </c>
      <c r="AC39">
        <v>0</v>
      </c>
      <c r="AD39">
        <v>0</v>
      </c>
      <c r="AE39">
        <v>16</v>
      </c>
      <c r="AF39">
        <v>0</v>
      </c>
      <c r="AG39">
        <v>16</v>
      </c>
      <c r="AH39">
        <v>0</v>
      </c>
      <c r="AI39">
        <v>15</v>
      </c>
      <c r="AJ39">
        <v>0</v>
      </c>
      <c r="AK39">
        <v>0</v>
      </c>
      <c r="AO39">
        <f t="shared" si="3"/>
        <v>187</v>
      </c>
      <c r="AP39">
        <v>15</v>
      </c>
      <c r="AQ39">
        <v>0</v>
      </c>
      <c r="AR39">
        <v>0</v>
      </c>
      <c r="AS39">
        <v>47</v>
      </c>
      <c r="AT39">
        <v>15</v>
      </c>
      <c r="AU39">
        <v>0</v>
      </c>
      <c r="AV39">
        <v>16</v>
      </c>
      <c r="AW39">
        <v>0</v>
      </c>
      <c r="AX39">
        <v>16</v>
      </c>
      <c r="AY39">
        <v>0</v>
      </c>
      <c r="AZ39">
        <v>0</v>
      </c>
      <c r="BA39">
        <v>15</v>
      </c>
      <c r="BB39">
        <v>16</v>
      </c>
      <c r="BC39">
        <v>0</v>
      </c>
      <c r="BD39">
        <v>15</v>
      </c>
      <c r="BE39">
        <v>0</v>
      </c>
      <c r="BF39">
        <v>16</v>
      </c>
      <c r="BG39">
        <v>0</v>
      </c>
      <c r="BH39">
        <v>0</v>
      </c>
      <c r="BI39">
        <v>16</v>
      </c>
      <c r="BM39">
        <f t="shared" si="4"/>
        <v>63</v>
      </c>
      <c r="BN39">
        <v>0</v>
      </c>
      <c r="BO39">
        <v>0</v>
      </c>
      <c r="BP39">
        <v>16</v>
      </c>
      <c r="BQ39">
        <v>0</v>
      </c>
      <c r="BR39">
        <v>15</v>
      </c>
      <c r="BS39">
        <v>0</v>
      </c>
      <c r="BT39">
        <v>0</v>
      </c>
      <c r="BU39">
        <v>16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16</v>
      </c>
      <c r="CI39">
        <v>0</v>
      </c>
      <c r="CJ39">
        <v>0</v>
      </c>
      <c r="CK39">
        <v>0</v>
      </c>
      <c r="CL39">
        <v>0</v>
      </c>
      <c r="CP39">
        <f t="shared" si="5"/>
        <v>187</v>
      </c>
      <c r="CQ39">
        <v>16</v>
      </c>
      <c r="CR39">
        <v>0</v>
      </c>
      <c r="CS39">
        <v>0</v>
      </c>
      <c r="CT39">
        <v>15</v>
      </c>
      <c r="CU39">
        <v>0</v>
      </c>
      <c r="CV39">
        <v>16</v>
      </c>
      <c r="CW39">
        <v>0</v>
      </c>
      <c r="CX39">
        <v>15</v>
      </c>
      <c r="CY39">
        <v>0</v>
      </c>
      <c r="CZ39">
        <v>0</v>
      </c>
      <c r="DA39">
        <v>16</v>
      </c>
      <c r="DB39">
        <v>16</v>
      </c>
      <c r="DC39">
        <v>0</v>
      </c>
      <c r="DD39">
        <v>15</v>
      </c>
      <c r="DE39">
        <v>0</v>
      </c>
      <c r="DF39">
        <v>16</v>
      </c>
      <c r="DG39">
        <v>0</v>
      </c>
      <c r="DH39">
        <v>0</v>
      </c>
      <c r="DI39">
        <v>0</v>
      </c>
      <c r="DJ39">
        <v>0</v>
      </c>
      <c r="DK39">
        <v>15</v>
      </c>
      <c r="DL39">
        <v>0</v>
      </c>
      <c r="DM39">
        <v>0</v>
      </c>
      <c r="DN39">
        <v>16</v>
      </c>
      <c r="DO39">
        <v>0</v>
      </c>
      <c r="DP39">
        <v>15</v>
      </c>
      <c r="DQ39">
        <v>0</v>
      </c>
      <c r="DR39">
        <v>16</v>
      </c>
      <c r="DS39">
        <v>0</v>
      </c>
      <c r="DT39">
        <v>0</v>
      </c>
    </row>
    <row r="40" spans="1:124">
      <c r="A40">
        <f t="shared" si="0"/>
        <v>0</v>
      </c>
      <c r="B40">
        <v>0</v>
      </c>
      <c r="C40">
        <v>0</v>
      </c>
      <c r="D40">
        <v>0</v>
      </c>
      <c r="E40">
        <v>0</v>
      </c>
      <c r="F40">
        <v>0</v>
      </c>
      <c r="I40">
        <f t="shared" si="1"/>
        <v>46</v>
      </c>
      <c r="J40">
        <v>0</v>
      </c>
      <c r="K40">
        <v>0</v>
      </c>
      <c r="L40">
        <v>0</v>
      </c>
      <c r="M40">
        <v>0</v>
      </c>
      <c r="N40">
        <v>15</v>
      </c>
      <c r="O40">
        <v>0</v>
      </c>
      <c r="P40">
        <v>0</v>
      </c>
      <c r="Q40">
        <v>16</v>
      </c>
      <c r="R40">
        <v>0</v>
      </c>
      <c r="S40">
        <v>15</v>
      </c>
      <c r="V40">
        <f t="shared" si="2"/>
        <v>79</v>
      </c>
      <c r="W40">
        <v>0</v>
      </c>
      <c r="X40">
        <v>0</v>
      </c>
      <c r="Y40">
        <v>0</v>
      </c>
      <c r="Z40">
        <v>0</v>
      </c>
      <c r="AA40">
        <v>0</v>
      </c>
      <c r="AB40">
        <v>16</v>
      </c>
      <c r="AC40">
        <v>15</v>
      </c>
      <c r="AD40">
        <v>0</v>
      </c>
      <c r="AE40">
        <v>16</v>
      </c>
      <c r="AF40">
        <v>16</v>
      </c>
      <c r="AG40">
        <v>0</v>
      </c>
      <c r="AH40">
        <v>0</v>
      </c>
      <c r="AI40">
        <v>0</v>
      </c>
      <c r="AJ40">
        <v>16</v>
      </c>
      <c r="AK40">
        <v>0</v>
      </c>
      <c r="AO40">
        <f t="shared" si="3"/>
        <v>124</v>
      </c>
      <c r="AP40">
        <v>0</v>
      </c>
      <c r="AQ40">
        <v>15</v>
      </c>
      <c r="AR40">
        <v>0</v>
      </c>
      <c r="AS40">
        <v>16</v>
      </c>
      <c r="AT40">
        <v>0</v>
      </c>
      <c r="AU40">
        <v>16</v>
      </c>
      <c r="AV40">
        <v>0</v>
      </c>
      <c r="AW40">
        <v>0</v>
      </c>
      <c r="AX40">
        <v>15</v>
      </c>
      <c r="AY40">
        <v>0</v>
      </c>
      <c r="AZ40">
        <v>0</v>
      </c>
      <c r="BA40">
        <v>0</v>
      </c>
      <c r="BB40">
        <v>15</v>
      </c>
      <c r="BC40">
        <v>0</v>
      </c>
      <c r="BD40">
        <v>16</v>
      </c>
      <c r="BE40">
        <v>15</v>
      </c>
      <c r="BF40">
        <v>16</v>
      </c>
      <c r="BG40">
        <v>0</v>
      </c>
      <c r="BH40">
        <v>0</v>
      </c>
      <c r="BI40">
        <v>0</v>
      </c>
      <c r="BM40">
        <f t="shared" si="4"/>
        <v>609</v>
      </c>
      <c r="BN40">
        <v>47</v>
      </c>
      <c r="BO40">
        <v>47</v>
      </c>
      <c r="BP40">
        <v>31</v>
      </c>
      <c r="BQ40">
        <v>63</v>
      </c>
      <c r="BR40">
        <v>46</v>
      </c>
      <c r="BS40">
        <v>16</v>
      </c>
      <c r="BT40">
        <v>31</v>
      </c>
      <c r="BU40">
        <v>15</v>
      </c>
      <c r="BV40">
        <v>31</v>
      </c>
      <c r="BW40">
        <v>15</v>
      </c>
      <c r="BX40">
        <v>16</v>
      </c>
      <c r="BY40">
        <v>94</v>
      </c>
      <c r="BZ40">
        <v>78</v>
      </c>
      <c r="CA40">
        <v>16</v>
      </c>
      <c r="CB40">
        <v>0</v>
      </c>
      <c r="CC40">
        <v>0</v>
      </c>
      <c r="CD40">
        <v>16</v>
      </c>
      <c r="CE40">
        <v>0</v>
      </c>
      <c r="CF40">
        <v>15</v>
      </c>
      <c r="CG40">
        <v>0</v>
      </c>
      <c r="CH40">
        <v>16</v>
      </c>
      <c r="CI40">
        <v>0</v>
      </c>
      <c r="CJ40">
        <v>0</v>
      </c>
      <c r="CK40">
        <v>16</v>
      </c>
      <c r="CL40">
        <v>0</v>
      </c>
      <c r="CP40">
        <f t="shared" si="5"/>
        <v>172</v>
      </c>
      <c r="CQ40">
        <v>0</v>
      </c>
      <c r="CR40">
        <v>15</v>
      </c>
      <c r="CS40">
        <v>0</v>
      </c>
      <c r="CT40">
        <v>0</v>
      </c>
      <c r="CU40">
        <v>0</v>
      </c>
      <c r="CV40">
        <v>0</v>
      </c>
      <c r="CW40">
        <v>16</v>
      </c>
      <c r="CX40">
        <v>0</v>
      </c>
      <c r="CY40">
        <v>0</v>
      </c>
      <c r="CZ40">
        <v>15</v>
      </c>
      <c r="DA40">
        <v>0</v>
      </c>
      <c r="DB40">
        <v>0</v>
      </c>
      <c r="DC40">
        <v>0</v>
      </c>
      <c r="DD40">
        <v>16</v>
      </c>
      <c r="DE40">
        <v>0</v>
      </c>
      <c r="DF40">
        <v>0</v>
      </c>
      <c r="DG40">
        <v>16</v>
      </c>
      <c r="DH40">
        <v>0</v>
      </c>
      <c r="DI40">
        <v>15</v>
      </c>
      <c r="DJ40">
        <v>0</v>
      </c>
      <c r="DK40">
        <v>0</v>
      </c>
      <c r="DL40">
        <v>16</v>
      </c>
      <c r="DM40">
        <v>0</v>
      </c>
      <c r="DN40">
        <v>16</v>
      </c>
      <c r="DO40">
        <v>0</v>
      </c>
      <c r="DP40">
        <v>15</v>
      </c>
      <c r="DQ40">
        <v>16</v>
      </c>
      <c r="DR40">
        <v>16</v>
      </c>
      <c r="DS40">
        <v>0</v>
      </c>
      <c r="DT40">
        <v>0</v>
      </c>
    </row>
    <row r="41" spans="1:124">
      <c r="A41">
        <f t="shared" si="0"/>
        <v>16</v>
      </c>
      <c r="B41">
        <v>0</v>
      </c>
      <c r="C41">
        <v>0</v>
      </c>
      <c r="D41">
        <v>0</v>
      </c>
      <c r="E41">
        <v>16</v>
      </c>
      <c r="F41">
        <v>0</v>
      </c>
      <c r="I41">
        <f t="shared" si="1"/>
        <v>63</v>
      </c>
      <c r="J41">
        <v>0</v>
      </c>
      <c r="K41">
        <v>0</v>
      </c>
      <c r="L41">
        <v>16</v>
      </c>
      <c r="M41">
        <v>0</v>
      </c>
      <c r="N41">
        <v>0</v>
      </c>
      <c r="O41">
        <v>15</v>
      </c>
      <c r="P41">
        <v>0</v>
      </c>
      <c r="Q41">
        <v>16</v>
      </c>
      <c r="R41">
        <v>0</v>
      </c>
      <c r="S41">
        <v>16</v>
      </c>
      <c r="V41">
        <f t="shared" si="2"/>
        <v>78</v>
      </c>
      <c r="W41">
        <v>0</v>
      </c>
      <c r="X41">
        <v>0</v>
      </c>
      <c r="Y41">
        <v>0</v>
      </c>
      <c r="Z41">
        <v>0</v>
      </c>
      <c r="AA41">
        <v>0</v>
      </c>
      <c r="AB41">
        <v>15</v>
      </c>
      <c r="AC41">
        <v>0</v>
      </c>
      <c r="AD41">
        <v>16</v>
      </c>
      <c r="AE41">
        <v>0</v>
      </c>
      <c r="AF41">
        <v>15</v>
      </c>
      <c r="AG41">
        <v>0</v>
      </c>
      <c r="AH41">
        <v>16</v>
      </c>
      <c r="AI41">
        <v>0</v>
      </c>
      <c r="AJ41">
        <v>0</v>
      </c>
      <c r="AK41">
        <v>16</v>
      </c>
      <c r="AO41">
        <f t="shared" si="3"/>
        <v>110</v>
      </c>
      <c r="AP41">
        <v>0</v>
      </c>
      <c r="AQ41">
        <v>15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16</v>
      </c>
      <c r="AX41">
        <v>0</v>
      </c>
      <c r="AY41">
        <v>0</v>
      </c>
      <c r="AZ41">
        <v>16</v>
      </c>
      <c r="BA41">
        <v>0</v>
      </c>
      <c r="BB41">
        <v>15</v>
      </c>
      <c r="BC41">
        <v>0</v>
      </c>
      <c r="BD41">
        <v>16</v>
      </c>
      <c r="BE41">
        <v>0</v>
      </c>
      <c r="BF41">
        <v>16</v>
      </c>
      <c r="BG41">
        <v>0</v>
      </c>
      <c r="BH41">
        <v>0</v>
      </c>
      <c r="BI41">
        <v>16</v>
      </c>
      <c r="BM41">
        <f t="shared" si="4"/>
        <v>140</v>
      </c>
      <c r="BN41">
        <v>16</v>
      </c>
      <c r="BO41">
        <v>0</v>
      </c>
      <c r="BP41">
        <v>15</v>
      </c>
      <c r="BQ41">
        <v>0</v>
      </c>
      <c r="BR41">
        <v>0</v>
      </c>
      <c r="BS41">
        <v>0</v>
      </c>
      <c r="BT41">
        <v>16</v>
      </c>
      <c r="BU41">
        <v>0</v>
      </c>
      <c r="BV41">
        <v>15</v>
      </c>
      <c r="BW41">
        <v>0</v>
      </c>
      <c r="BX41">
        <v>16</v>
      </c>
      <c r="BY41">
        <v>0</v>
      </c>
      <c r="BZ41">
        <v>15</v>
      </c>
      <c r="CA41">
        <v>0</v>
      </c>
      <c r="CB41">
        <v>0</v>
      </c>
      <c r="CC41">
        <v>16</v>
      </c>
      <c r="CD41">
        <v>0</v>
      </c>
      <c r="CE41">
        <v>0</v>
      </c>
      <c r="CF41">
        <v>0</v>
      </c>
      <c r="CG41">
        <v>0</v>
      </c>
      <c r="CH41">
        <v>15</v>
      </c>
      <c r="CI41">
        <v>0</v>
      </c>
      <c r="CJ41">
        <v>16</v>
      </c>
      <c r="CK41">
        <v>0</v>
      </c>
      <c r="CL41">
        <v>0</v>
      </c>
      <c r="CP41">
        <f t="shared" si="5"/>
        <v>155</v>
      </c>
      <c r="CQ41">
        <v>0</v>
      </c>
      <c r="CR41">
        <v>16</v>
      </c>
      <c r="CS41">
        <v>0</v>
      </c>
      <c r="CT41">
        <v>15</v>
      </c>
      <c r="CU41">
        <v>0</v>
      </c>
      <c r="CV41">
        <v>16</v>
      </c>
      <c r="CW41">
        <v>0</v>
      </c>
      <c r="CX41">
        <v>0</v>
      </c>
      <c r="CY41">
        <v>15</v>
      </c>
      <c r="CZ41">
        <v>0</v>
      </c>
      <c r="DA41">
        <v>16</v>
      </c>
      <c r="DB41">
        <v>0</v>
      </c>
      <c r="DC41">
        <v>15</v>
      </c>
      <c r="DD41">
        <v>0</v>
      </c>
      <c r="DE41">
        <v>0</v>
      </c>
      <c r="DF41">
        <v>0</v>
      </c>
      <c r="DG41">
        <v>0</v>
      </c>
      <c r="DH41">
        <v>15</v>
      </c>
      <c r="DI41">
        <v>0</v>
      </c>
      <c r="DJ41">
        <v>16</v>
      </c>
      <c r="DK41">
        <v>0</v>
      </c>
      <c r="DL41">
        <v>0</v>
      </c>
      <c r="DM41">
        <v>0</v>
      </c>
      <c r="DN41">
        <v>0</v>
      </c>
      <c r="DO41">
        <v>16</v>
      </c>
      <c r="DP41">
        <v>0</v>
      </c>
      <c r="DQ41">
        <v>0</v>
      </c>
      <c r="DR41">
        <v>0</v>
      </c>
      <c r="DS41">
        <v>15</v>
      </c>
      <c r="DT41">
        <v>0</v>
      </c>
    </row>
    <row r="42" spans="1:124">
      <c r="A42">
        <f t="shared" si="0"/>
        <v>0</v>
      </c>
      <c r="B42">
        <v>0</v>
      </c>
      <c r="C42">
        <v>0</v>
      </c>
      <c r="D42">
        <v>0</v>
      </c>
      <c r="E42">
        <v>0</v>
      </c>
      <c r="F42">
        <v>0</v>
      </c>
      <c r="I42">
        <f t="shared" si="1"/>
        <v>47</v>
      </c>
      <c r="J42">
        <v>0</v>
      </c>
      <c r="K42">
        <v>0</v>
      </c>
      <c r="L42">
        <v>15</v>
      </c>
      <c r="M42">
        <v>0</v>
      </c>
      <c r="N42">
        <v>16</v>
      </c>
      <c r="O42">
        <v>0</v>
      </c>
      <c r="P42">
        <v>0</v>
      </c>
      <c r="Q42">
        <v>16</v>
      </c>
      <c r="R42">
        <v>0</v>
      </c>
      <c r="S42">
        <v>0</v>
      </c>
      <c r="V42">
        <f t="shared" si="2"/>
        <v>64</v>
      </c>
      <c r="W42">
        <v>16</v>
      </c>
      <c r="X42">
        <v>0</v>
      </c>
      <c r="Y42">
        <v>0</v>
      </c>
      <c r="Z42">
        <v>0</v>
      </c>
      <c r="AA42">
        <v>0</v>
      </c>
      <c r="AB42">
        <v>16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16</v>
      </c>
      <c r="AJ42">
        <v>0</v>
      </c>
      <c r="AK42">
        <v>16</v>
      </c>
      <c r="AO42">
        <f t="shared" si="3"/>
        <v>141</v>
      </c>
      <c r="AP42">
        <v>0</v>
      </c>
      <c r="AQ42">
        <v>0</v>
      </c>
      <c r="AR42">
        <v>16</v>
      </c>
      <c r="AS42">
        <v>0</v>
      </c>
      <c r="AT42">
        <v>15</v>
      </c>
      <c r="AU42">
        <v>0</v>
      </c>
      <c r="AV42">
        <v>0</v>
      </c>
      <c r="AW42">
        <v>16</v>
      </c>
      <c r="AX42">
        <v>15</v>
      </c>
      <c r="AY42">
        <v>0</v>
      </c>
      <c r="AZ42">
        <v>16</v>
      </c>
      <c r="BA42">
        <v>0</v>
      </c>
      <c r="BB42">
        <v>16</v>
      </c>
      <c r="BC42">
        <v>0</v>
      </c>
      <c r="BD42">
        <v>15</v>
      </c>
      <c r="BE42">
        <v>0</v>
      </c>
      <c r="BF42">
        <v>16</v>
      </c>
      <c r="BG42">
        <v>0</v>
      </c>
      <c r="BH42">
        <v>0</v>
      </c>
      <c r="BI42">
        <v>16</v>
      </c>
      <c r="BM42">
        <f t="shared" si="4"/>
        <v>157</v>
      </c>
      <c r="BN42">
        <v>16</v>
      </c>
      <c r="BO42">
        <v>0</v>
      </c>
      <c r="BP42">
        <v>0</v>
      </c>
      <c r="BQ42">
        <v>15</v>
      </c>
      <c r="BR42">
        <v>0</v>
      </c>
      <c r="BS42">
        <v>0</v>
      </c>
      <c r="BT42">
        <v>0</v>
      </c>
      <c r="BU42">
        <v>0</v>
      </c>
      <c r="BV42">
        <v>15</v>
      </c>
      <c r="BW42">
        <v>0</v>
      </c>
      <c r="BX42">
        <v>0</v>
      </c>
      <c r="BY42">
        <v>16</v>
      </c>
      <c r="BZ42">
        <v>0</v>
      </c>
      <c r="CA42">
        <v>0</v>
      </c>
      <c r="CB42">
        <v>0</v>
      </c>
      <c r="CC42">
        <v>0</v>
      </c>
      <c r="CD42">
        <v>16</v>
      </c>
      <c r="CE42">
        <v>0</v>
      </c>
      <c r="CF42">
        <v>0</v>
      </c>
      <c r="CG42">
        <v>63</v>
      </c>
      <c r="CH42">
        <v>0</v>
      </c>
      <c r="CI42">
        <v>0</v>
      </c>
      <c r="CJ42">
        <v>0</v>
      </c>
      <c r="CK42">
        <v>0</v>
      </c>
      <c r="CL42">
        <v>16</v>
      </c>
      <c r="CP42">
        <f t="shared" si="5"/>
        <v>204</v>
      </c>
      <c r="CQ42">
        <v>16</v>
      </c>
      <c r="CR42">
        <v>0</v>
      </c>
      <c r="CS42">
        <v>15</v>
      </c>
      <c r="CT42">
        <v>0</v>
      </c>
      <c r="CU42">
        <v>16</v>
      </c>
      <c r="CV42">
        <v>0</v>
      </c>
      <c r="CW42">
        <v>0</v>
      </c>
      <c r="CX42">
        <v>0</v>
      </c>
      <c r="CY42">
        <v>16</v>
      </c>
      <c r="CZ42">
        <v>0</v>
      </c>
      <c r="DA42">
        <v>16</v>
      </c>
      <c r="DB42">
        <v>0</v>
      </c>
      <c r="DC42">
        <v>15</v>
      </c>
      <c r="DD42">
        <v>0</v>
      </c>
      <c r="DE42">
        <v>0</v>
      </c>
      <c r="DF42">
        <v>16</v>
      </c>
      <c r="DG42">
        <v>0</v>
      </c>
      <c r="DH42">
        <v>16</v>
      </c>
      <c r="DI42">
        <v>0</v>
      </c>
      <c r="DJ42">
        <v>0</v>
      </c>
      <c r="DK42">
        <v>15</v>
      </c>
      <c r="DL42">
        <v>0</v>
      </c>
      <c r="DM42">
        <v>0</v>
      </c>
      <c r="DN42">
        <v>16</v>
      </c>
      <c r="DO42">
        <v>15</v>
      </c>
      <c r="DP42">
        <v>0</v>
      </c>
      <c r="DQ42">
        <v>16</v>
      </c>
      <c r="DR42">
        <v>0</v>
      </c>
      <c r="DS42">
        <v>16</v>
      </c>
      <c r="DT42">
        <v>0</v>
      </c>
    </row>
    <row r="43" spans="1:124">
      <c r="A43">
        <f t="shared" si="0"/>
        <v>46</v>
      </c>
      <c r="B43">
        <v>0</v>
      </c>
      <c r="C43">
        <v>15</v>
      </c>
      <c r="D43">
        <v>15</v>
      </c>
      <c r="E43">
        <v>16</v>
      </c>
      <c r="F43">
        <v>0</v>
      </c>
      <c r="I43">
        <f t="shared" si="1"/>
        <v>47</v>
      </c>
      <c r="J43">
        <v>0</v>
      </c>
      <c r="K43">
        <v>0</v>
      </c>
      <c r="L43">
        <v>16</v>
      </c>
      <c r="M43">
        <v>0</v>
      </c>
      <c r="N43">
        <v>0</v>
      </c>
      <c r="O43">
        <v>0</v>
      </c>
      <c r="P43">
        <v>0</v>
      </c>
      <c r="Q43">
        <v>15</v>
      </c>
      <c r="R43">
        <v>0</v>
      </c>
      <c r="S43">
        <v>16</v>
      </c>
      <c r="V43">
        <f t="shared" si="2"/>
        <v>31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15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16</v>
      </c>
      <c r="AO43">
        <f t="shared" si="3"/>
        <v>92</v>
      </c>
      <c r="AP43">
        <v>0</v>
      </c>
      <c r="AQ43">
        <v>15</v>
      </c>
      <c r="AR43">
        <v>0</v>
      </c>
      <c r="AS43">
        <v>0</v>
      </c>
      <c r="AT43">
        <v>0</v>
      </c>
      <c r="AU43">
        <v>0</v>
      </c>
      <c r="AV43">
        <v>15</v>
      </c>
      <c r="AW43">
        <v>0</v>
      </c>
      <c r="AX43">
        <v>0</v>
      </c>
      <c r="AY43">
        <v>16</v>
      </c>
      <c r="AZ43">
        <v>0</v>
      </c>
      <c r="BA43">
        <v>0</v>
      </c>
      <c r="BB43">
        <v>0</v>
      </c>
      <c r="BC43">
        <v>15</v>
      </c>
      <c r="BD43">
        <v>0</v>
      </c>
      <c r="BE43">
        <v>0</v>
      </c>
      <c r="BF43">
        <v>16</v>
      </c>
      <c r="BG43">
        <v>0</v>
      </c>
      <c r="BH43">
        <v>15</v>
      </c>
      <c r="BI43">
        <v>0</v>
      </c>
      <c r="BM43">
        <f t="shared" si="4"/>
        <v>110</v>
      </c>
      <c r="BN43">
        <v>0</v>
      </c>
      <c r="BO43">
        <v>0</v>
      </c>
      <c r="BP43">
        <v>16</v>
      </c>
      <c r="BQ43">
        <v>0</v>
      </c>
      <c r="BR43">
        <v>0</v>
      </c>
      <c r="BS43">
        <v>0</v>
      </c>
      <c r="BT43">
        <v>15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16</v>
      </c>
      <c r="CA43">
        <v>0</v>
      </c>
      <c r="CB43">
        <v>16</v>
      </c>
      <c r="CC43">
        <v>0</v>
      </c>
      <c r="CD43">
        <v>15</v>
      </c>
      <c r="CE43">
        <v>0</v>
      </c>
      <c r="CF43">
        <v>16</v>
      </c>
      <c r="CG43">
        <v>0</v>
      </c>
      <c r="CH43">
        <v>16</v>
      </c>
      <c r="CI43">
        <v>0</v>
      </c>
      <c r="CJ43">
        <v>0</v>
      </c>
      <c r="CK43">
        <v>0</v>
      </c>
      <c r="CL43">
        <v>0</v>
      </c>
      <c r="CP43">
        <f t="shared" si="5"/>
        <v>172</v>
      </c>
      <c r="CQ43">
        <v>0</v>
      </c>
      <c r="CR43">
        <v>16</v>
      </c>
      <c r="CS43">
        <v>0</v>
      </c>
      <c r="CT43">
        <v>16</v>
      </c>
      <c r="CU43">
        <v>0</v>
      </c>
      <c r="CV43">
        <v>15</v>
      </c>
      <c r="CW43">
        <v>0</v>
      </c>
      <c r="CX43">
        <v>16</v>
      </c>
      <c r="CY43">
        <v>15</v>
      </c>
      <c r="CZ43">
        <v>0</v>
      </c>
      <c r="DA43">
        <v>16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16</v>
      </c>
      <c r="DI43">
        <v>0</v>
      </c>
      <c r="DJ43">
        <v>15</v>
      </c>
      <c r="DK43">
        <v>0</v>
      </c>
      <c r="DL43">
        <v>16</v>
      </c>
      <c r="DM43">
        <v>0</v>
      </c>
      <c r="DN43">
        <v>0</v>
      </c>
      <c r="DO43">
        <v>16</v>
      </c>
      <c r="DP43">
        <v>0</v>
      </c>
      <c r="DQ43">
        <v>0</v>
      </c>
      <c r="DR43">
        <v>0</v>
      </c>
      <c r="DS43">
        <v>0</v>
      </c>
      <c r="DT43">
        <v>15</v>
      </c>
    </row>
    <row r="44" spans="1:124">
      <c r="A44">
        <f t="shared" si="0"/>
        <v>15</v>
      </c>
      <c r="B44">
        <v>0</v>
      </c>
      <c r="C44">
        <v>0</v>
      </c>
      <c r="D44">
        <v>0</v>
      </c>
      <c r="E44">
        <v>0</v>
      </c>
      <c r="F44">
        <v>15</v>
      </c>
      <c r="I44">
        <f t="shared" si="1"/>
        <v>46</v>
      </c>
      <c r="J44">
        <v>0</v>
      </c>
      <c r="K44">
        <v>16</v>
      </c>
      <c r="L44">
        <v>0</v>
      </c>
      <c r="M44">
        <v>0</v>
      </c>
      <c r="N44">
        <v>0</v>
      </c>
      <c r="O44">
        <v>15</v>
      </c>
      <c r="P44">
        <v>0</v>
      </c>
      <c r="Q44">
        <v>0</v>
      </c>
      <c r="R44">
        <v>0</v>
      </c>
      <c r="S44">
        <v>15</v>
      </c>
      <c r="V44">
        <f t="shared" si="2"/>
        <v>47</v>
      </c>
      <c r="W44">
        <v>15</v>
      </c>
      <c r="X44">
        <v>0</v>
      </c>
      <c r="Y44">
        <v>0</v>
      </c>
      <c r="Z44">
        <v>0</v>
      </c>
      <c r="AA44">
        <v>0</v>
      </c>
      <c r="AB44">
        <v>16</v>
      </c>
      <c r="AC44">
        <v>0</v>
      </c>
      <c r="AD44">
        <v>0</v>
      </c>
      <c r="AE44">
        <v>16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O44">
        <f t="shared" si="3"/>
        <v>125</v>
      </c>
      <c r="AP44">
        <v>15</v>
      </c>
      <c r="AQ44">
        <v>0</v>
      </c>
      <c r="AR44">
        <v>16</v>
      </c>
      <c r="AS44">
        <v>0</v>
      </c>
      <c r="AT44">
        <v>16</v>
      </c>
      <c r="AU44">
        <v>0</v>
      </c>
      <c r="AV44">
        <v>0</v>
      </c>
      <c r="AW44">
        <v>0</v>
      </c>
      <c r="AX44">
        <v>16</v>
      </c>
      <c r="AY44">
        <v>0</v>
      </c>
      <c r="AZ44">
        <v>15</v>
      </c>
      <c r="BA44">
        <v>0</v>
      </c>
      <c r="BB44">
        <v>16</v>
      </c>
      <c r="BC44">
        <v>0</v>
      </c>
      <c r="BD44">
        <v>16</v>
      </c>
      <c r="BE44">
        <v>0</v>
      </c>
      <c r="BF44">
        <v>0</v>
      </c>
      <c r="BG44">
        <v>15</v>
      </c>
      <c r="BH44">
        <v>0</v>
      </c>
      <c r="BI44">
        <v>0</v>
      </c>
      <c r="BM44">
        <f t="shared" si="4"/>
        <v>141</v>
      </c>
      <c r="BN44">
        <v>15</v>
      </c>
      <c r="BO44">
        <v>0</v>
      </c>
      <c r="BP44">
        <v>0</v>
      </c>
      <c r="BQ44">
        <v>16</v>
      </c>
      <c r="BR44">
        <v>0</v>
      </c>
      <c r="BS44">
        <v>16</v>
      </c>
      <c r="BT44">
        <v>0</v>
      </c>
      <c r="BU44">
        <v>0</v>
      </c>
      <c r="BV44">
        <v>15</v>
      </c>
      <c r="BW44">
        <v>0</v>
      </c>
      <c r="BX44">
        <v>16</v>
      </c>
      <c r="BY44">
        <v>16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16</v>
      </c>
      <c r="CF44">
        <v>0</v>
      </c>
      <c r="CG44">
        <v>16</v>
      </c>
      <c r="CH44">
        <v>15</v>
      </c>
      <c r="CI44">
        <v>0</v>
      </c>
      <c r="CJ44">
        <v>0</v>
      </c>
      <c r="CK44">
        <v>0</v>
      </c>
      <c r="CL44">
        <v>0</v>
      </c>
      <c r="CP44">
        <f t="shared" si="5"/>
        <v>235</v>
      </c>
      <c r="CQ44">
        <v>15</v>
      </c>
      <c r="CR44">
        <v>16</v>
      </c>
      <c r="CS44">
        <v>0</v>
      </c>
      <c r="CT44">
        <v>16</v>
      </c>
      <c r="CU44">
        <v>0</v>
      </c>
      <c r="CV44">
        <v>15</v>
      </c>
      <c r="CW44">
        <v>0</v>
      </c>
      <c r="CX44">
        <v>16</v>
      </c>
      <c r="CY44">
        <v>0</v>
      </c>
      <c r="CZ44">
        <v>15</v>
      </c>
      <c r="DA44">
        <v>16</v>
      </c>
      <c r="DB44">
        <v>0</v>
      </c>
      <c r="DC44">
        <v>16</v>
      </c>
      <c r="DD44">
        <v>0</v>
      </c>
      <c r="DE44">
        <v>15</v>
      </c>
      <c r="DF44">
        <v>0</v>
      </c>
      <c r="DG44">
        <v>0</v>
      </c>
      <c r="DH44">
        <v>16</v>
      </c>
      <c r="DI44">
        <v>0</v>
      </c>
      <c r="DJ44">
        <v>0</v>
      </c>
      <c r="DK44">
        <v>16</v>
      </c>
      <c r="DL44">
        <v>0</v>
      </c>
      <c r="DM44">
        <v>15</v>
      </c>
      <c r="DN44">
        <v>0</v>
      </c>
      <c r="DO44">
        <v>16</v>
      </c>
      <c r="DP44">
        <v>0</v>
      </c>
      <c r="DQ44">
        <v>0</v>
      </c>
      <c r="DR44">
        <v>16</v>
      </c>
      <c r="DS44">
        <v>0</v>
      </c>
      <c r="DT44">
        <v>16</v>
      </c>
    </row>
    <row r="45" spans="1:124">
      <c r="A45">
        <f t="shared" si="0"/>
        <v>31</v>
      </c>
      <c r="B45">
        <v>15</v>
      </c>
      <c r="C45">
        <v>0</v>
      </c>
      <c r="D45">
        <v>16</v>
      </c>
      <c r="E45">
        <v>0</v>
      </c>
      <c r="F45">
        <v>0</v>
      </c>
      <c r="I45">
        <f t="shared" si="1"/>
        <v>46</v>
      </c>
      <c r="J45">
        <v>0</v>
      </c>
      <c r="K45">
        <v>15</v>
      </c>
      <c r="L45">
        <v>0</v>
      </c>
      <c r="M45">
        <v>0</v>
      </c>
      <c r="N45">
        <v>0</v>
      </c>
      <c r="O45">
        <v>0</v>
      </c>
      <c r="P45">
        <v>16</v>
      </c>
      <c r="Q45">
        <v>0</v>
      </c>
      <c r="R45">
        <v>15</v>
      </c>
      <c r="S45">
        <v>0</v>
      </c>
      <c r="V45">
        <f t="shared" si="2"/>
        <v>32</v>
      </c>
      <c r="W45">
        <v>0</v>
      </c>
      <c r="X45">
        <v>0</v>
      </c>
      <c r="Y45">
        <v>16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16</v>
      </c>
      <c r="AJ45">
        <v>0</v>
      </c>
      <c r="AK45">
        <v>0</v>
      </c>
      <c r="AO45">
        <f t="shared" si="3"/>
        <v>123</v>
      </c>
      <c r="AP45">
        <v>0</v>
      </c>
      <c r="AQ45">
        <v>15</v>
      </c>
      <c r="AR45">
        <v>0</v>
      </c>
      <c r="AS45">
        <v>0</v>
      </c>
      <c r="AT45">
        <v>0</v>
      </c>
      <c r="AU45">
        <v>15</v>
      </c>
      <c r="AV45">
        <v>0</v>
      </c>
      <c r="AW45">
        <v>16</v>
      </c>
      <c r="AX45">
        <v>16</v>
      </c>
      <c r="AY45">
        <v>0</v>
      </c>
      <c r="AZ45">
        <v>15</v>
      </c>
      <c r="BA45">
        <v>0</v>
      </c>
      <c r="BB45">
        <v>16</v>
      </c>
      <c r="BC45">
        <v>0</v>
      </c>
      <c r="BD45">
        <v>15</v>
      </c>
      <c r="BE45">
        <v>0</v>
      </c>
      <c r="BF45">
        <v>0</v>
      </c>
      <c r="BG45">
        <v>0</v>
      </c>
      <c r="BH45">
        <v>0</v>
      </c>
      <c r="BI45">
        <v>15</v>
      </c>
      <c r="BM45">
        <f t="shared" si="4"/>
        <v>155</v>
      </c>
      <c r="BN45">
        <v>0</v>
      </c>
      <c r="BO45">
        <v>0</v>
      </c>
      <c r="BP45">
        <v>16</v>
      </c>
      <c r="BQ45">
        <v>0</v>
      </c>
      <c r="BR45">
        <v>15</v>
      </c>
      <c r="BS45">
        <v>16</v>
      </c>
      <c r="BT45">
        <v>0</v>
      </c>
      <c r="BU45">
        <v>0</v>
      </c>
      <c r="BV45">
        <v>15</v>
      </c>
      <c r="BW45">
        <v>0</v>
      </c>
      <c r="BX45">
        <v>0</v>
      </c>
      <c r="BY45">
        <v>15</v>
      </c>
      <c r="BZ45">
        <v>0</v>
      </c>
      <c r="CA45">
        <v>0</v>
      </c>
      <c r="CB45">
        <v>0</v>
      </c>
      <c r="CC45">
        <v>16</v>
      </c>
      <c r="CD45">
        <v>15</v>
      </c>
      <c r="CE45">
        <v>0</v>
      </c>
      <c r="CF45">
        <v>16</v>
      </c>
      <c r="CG45">
        <v>0</v>
      </c>
      <c r="CH45">
        <v>16</v>
      </c>
      <c r="CI45">
        <v>0</v>
      </c>
      <c r="CJ45">
        <v>15</v>
      </c>
      <c r="CK45">
        <v>0</v>
      </c>
      <c r="CL45">
        <v>0</v>
      </c>
      <c r="CP45">
        <f t="shared" si="5"/>
        <v>187</v>
      </c>
      <c r="CQ45">
        <v>0</v>
      </c>
      <c r="CR45">
        <v>15</v>
      </c>
      <c r="CS45">
        <v>0</v>
      </c>
      <c r="CT45">
        <v>0</v>
      </c>
      <c r="CU45">
        <v>16</v>
      </c>
      <c r="CV45">
        <v>0</v>
      </c>
      <c r="CW45">
        <v>0</v>
      </c>
      <c r="CX45">
        <v>0</v>
      </c>
      <c r="CY45">
        <v>0</v>
      </c>
      <c r="CZ45">
        <v>15</v>
      </c>
      <c r="DA45">
        <v>0</v>
      </c>
      <c r="DB45">
        <v>0</v>
      </c>
      <c r="DC45">
        <v>16</v>
      </c>
      <c r="DD45">
        <v>0</v>
      </c>
      <c r="DE45">
        <v>0</v>
      </c>
      <c r="DF45">
        <v>0</v>
      </c>
      <c r="DG45">
        <v>0</v>
      </c>
      <c r="DH45">
        <v>16</v>
      </c>
      <c r="DI45">
        <v>0</v>
      </c>
      <c r="DJ45">
        <v>0</v>
      </c>
      <c r="DK45">
        <v>15</v>
      </c>
      <c r="DL45">
        <v>0</v>
      </c>
      <c r="DM45">
        <v>16</v>
      </c>
      <c r="DN45">
        <v>0</v>
      </c>
      <c r="DO45">
        <v>16</v>
      </c>
      <c r="DP45">
        <v>0</v>
      </c>
      <c r="DQ45">
        <v>0</v>
      </c>
      <c r="DR45">
        <v>46</v>
      </c>
      <c r="DS45">
        <v>16</v>
      </c>
      <c r="DT45">
        <v>0</v>
      </c>
    </row>
    <row r="46" spans="1:124">
      <c r="A46">
        <f t="shared" si="0"/>
        <v>31</v>
      </c>
      <c r="B46">
        <v>0</v>
      </c>
      <c r="C46">
        <v>16</v>
      </c>
      <c r="D46">
        <v>0</v>
      </c>
      <c r="E46">
        <v>15</v>
      </c>
      <c r="F46">
        <v>0</v>
      </c>
      <c r="I46">
        <f t="shared" si="1"/>
        <v>46</v>
      </c>
      <c r="J46">
        <v>0</v>
      </c>
      <c r="K46">
        <v>15</v>
      </c>
      <c r="L46">
        <v>0</v>
      </c>
      <c r="M46">
        <v>0</v>
      </c>
      <c r="N46">
        <v>0</v>
      </c>
      <c r="O46">
        <v>16</v>
      </c>
      <c r="P46">
        <v>0</v>
      </c>
      <c r="Q46">
        <v>0</v>
      </c>
      <c r="R46">
        <v>15</v>
      </c>
      <c r="S46">
        <v>0</v>
      </c>
      <c r="V46">
        <f t="shared" si="2"/>
        <v>298</v>
      </c>
      <c r="W46">
        <v>63</v>
      </c>
      <c r="X46">
        <v>31</v>
      </c>
      <c r="Y46">
        <v>32</v>
      </c>
      <c r="Z46">
        <v>15</v>
      </c>
      <c r="AA46">
        <v>16</v>
      </c>
      <c r="AB46">
        <v>15</v>
      </c>
      <c r="AC46">
        <v>16</v>
      </c>
      <c r="AD46">
        <v>16</v>
      </c>
      <c r="AE46">
        <v>15</v>
      </c>
      <c r="AF46">
        <v>16</v>
      </c>
      <c r="AG46">
        <v>0</v>
      </c>
      <c r="AH46">
        <v>16</v>
      </c>
      <c r="AI46">
        <v>31</v>
      </c>
      <c r="AJ46">
        <v>0</v>
      </c>
      <c r="AK46">
        <v>16</v>
      </c>
      <c r="AO46">
        <f t="shared" si="3"/>
        <v>109</v>
      </c>
      <c r="AP46">
        <v>0</v>
      </c>
      <c r="AQ46">
        <v>16</v>
      </c>
      <c r="AR46">
        <v>0</v>
      </c>
      <c r="AS46">
        <v>0</v>
      </c>
      <c r="AT46">
        <v>0</v>
      </c>
      <c r="AU46">
        <v>0</v>
      </c>
      <c r="AV46">
        <v>16</v>
      </c>
      <c r="AW46">
        <v>0</v>
      </c>
      <c r="AX46">
        <v>31</v>
      </c>
      <c r="AY46">
        <v>15</v>
      </c>
      <c r="AZ46">
        <v>0</v>
      </c>
      <c r="BA46">
        <v>0</v>
      </c>
      <c r="BB46">
        <v>0</v>
      </c>
      <c r="BC46">
        <v>15</v>
      </c>
      <c r="BD46">
        <v>0</v>
      </c>
      <c r="BE46">
        <v>0</v>
      </c>
      <c r="BF46">
        <v>16</v>
      </c>
      <c r="BG46">
        <v>0</v>
      </c>
      <c r="BH46">
        <v>0</v>
      </c>
      <c r="BI46">
        <v>0</v>
      </c>
      <c r="BM46">
        <f t="shared" si="4"/>
        <v>95</v>
      </c>
      <c r="BN46">
        <v>16</v>
      </c>
      <c r="BO46">
        <v>0</v>
      </c>
      <c r="BP46">
        <v>16</v>
      </c>
      <c r="BQ46">
        <v>0</v>
      </c>
      <c r="BR46">
        <v>0</v>
      </c>
      <c r="BS46">
        <v>0</v>
      </c>
      <c r="BT46">
        <v>0</v>
      </c>
      <c r="BU46">
        <v>16</v>
      </c>
      <c r="BV46">
        <v>0</v>
      </c>
      <c r="BW46">
        <v>0</v>
      </c>
      <c r="BX46">
        <v>16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16</v>
      </c>
      <c r="CF46">
        <v>0</v>
      </c>
      <c r="CG46">
        <v>0</v>
      </c>
      <c r="CH46">
        <v>0</v>
      </c>
      <c r="CI46">
        <v>0</v>
      </c>
      <c r="CJ46">
        <v>15</v>
      </c>
      <c r="CK46">
        <v>0</v>
      </c>
      <c r="CL46">
        <v>0</v>
      </c>
      <c r="CP46">
        <f t="shared" si="5"/>
        <v>171</v>
      </c>
      <c r="CQ46">
        <v>0</v>
      </c>
      <c r="CR46">
        <v>15</v>
      </c>
      <c r="CS46">
        <v>0</v>
      </c>
      <c r="CT46">
        <v>0</v>
      </c>
      <c r="CU46">
        <v>16</v>
      </c>
      <c r="CV46">
        <v>0</v>
      </c>
      <c r="CW46">
        <v>0</v>
      </c>
      <c r="CX46">
        <v>0</v>
      </c>
      <c r="CY46">
        <v>16</v>
      </c>
      <c r="CZ46">
        <v>0</v>
      </c>
      <c r="DA46">
        <v>0</v>
      </c>
      <c r="DB46">
        <v>15</v>
      </c>
      <c r="DC46">
        <v>0</v>
      </c>
      <c r="DD46">
        <v>16</v>
      </c>
      <c r="DE46">
        <v>0</v>
      </c>
      <c r="DF46">
        <v>16</v>
      </c>
      <c r="DG46">
        <v>0</v>
      </c>
      <c r="DH46">
        <v>15</v>
      </c>
      <c r="DI46">
        <v>0</v>
      </c>
      <c r="DJ46">
        <v>0</v>
      </c>
      <c r="DK46">
        <v>0</v>
      </c>
      <c r="DL46">
        <v>16</v>
      </c>
      <c r="DM46">
        <v>0</v>
      </c>
      <c r="DN46">
        <v>15</v>
      </c>
      <c r="DO46">
        <v>0</v>
      </c>
      <c r="DP46">
        <v>16</v>
      </c>
      <c r="DQ46">
        <v>0</v>
      </c>
      <c r="DR46">
        <v>15</v>
      </c>
      <c r="DS46">
        <v>0</v>
      </c>
      <c r="DT46">
        <v>0</v>
      </c>
    </row>
    <row r="47" spans="1:124">
      <c r="A47">
        <f t="shared" si="0"/>
        <v>0</v>
      </c>
      <c r="B47">
        <v>0</v>
      </c>
      <c r="C47">
        <v>0</v>
      </c>
      <c r="D47">
        <v>0</v>
      </c>
      <c r="E47">
        <v>0</v>
      </c>
      <c r="F47">
        <v>0</v>
      </c>
      <c r="I47">
        <f t="shared" si="1"/>
        <v>46</v>
      </c>
      <c r="J47">
        <v>0</v>
      </c>
      <c r="K47">
        <v>0</v>
      </c>
      <c r="L47">
        <v>0</v>
      </c>
      <c r="M47">
        <v>15</v>
      </c>
      <c r="N47">
        <v>0</v>
      </c>
      <c r="O47">
        <v>0</v>
      </c>
      <c r="P47">
        <v>16</v>
      </c>
      <c r="Q47">
        <v>0</v>
      </c>
      <c r="R47">
        <v>15</v>
      </c>
      <c r="S47">
        <v>0</v>
      </c>
      <c r="V47">
        <f t="shared" si="2"/>
        <v>78</v>
      </c>
      <c r="W47">
        <v>16</v>
      </c>
      <c r="X47">
        <v>0</v>
      </c>
      <c r="Y47">
        <v>0</v>
      </c>
      <c r="Z47">
        <v>0</v>
      </c>
      <c r="AA47">
        <v>0</v>
      </c>
      <c r="AB47">
        <v>15</v>
      </c>
      <c r="AC47">
        <v>0</v>
      </c>
      <c r="AD47">
        <v>0</v>
      </c>
      <c r="AE47">
        <v>16</v>
      </c>
      <c r="AF47">
        <v>0</v>
      </c>
      <c r="AG47">
        <v>0</v>
      </c>
      <c r="AH47">
        <v>15</v>
      </c>
      <c r="AI47">
        <v>16</v>
      </c>
      <c r="AJ47">
        <v>0</v>
      </c>
      <c r="AK47">
        <v>0</v>
      </c>
      <c r="AO47">
        <f t="shared" si="3"/>
        <v>141</v>
      </c>
      <c r="AP47">
        <v>15</v>
      </c>
      <c r="AQ47">
        <v>0</v>
      </c>
      <c r="AR47">
        <v>16</v>
      </c>
      <c r="AS47">
        <v>0</v>
      </c>
      <c r="AT47">
        <v>0</v>
      </c>
      <c r="AU47">
        <v>15</v>
      </c>
      <c r="AV47">
        <v>0</v>
      </c>
      <c r="AW47">
        <v>16</v>
      </c>
      <c r="AX47">
        <v>0</v>
      </c>
      <c r="AY47">
        <v>16</v>
      </c>
      <c r="AZ47">
        <v>0</v>
      </c>
      <c r="BA47">
        <v>0</v>
      </c>
      <c r="BB47">
        <v>16</v>
      </c>
      <c r="BC47">
        <v>0</v>
      </c>
      <c r="BD47">
        <v>16</v>
      </c>
      <c r="BE47">
        <v>0</v>
      </c>
      <c r="BF47">
        <v>15</v>
      </c>
      <c r="BG47">
        <v>0</v>
      </c>
      <c r="BH47">
        <v>16</v>
      </c>
      <c r="BI47">
        <v>0</v>
      </c>
      <c r="BM47">
        <f t="shared" si="4"/>
        <v>172</v>
      </c>
      <c r="BN47">
        <v>0</v>
      </c>
      <c r="BO47">
        <v>16</v>
      </c>
      <c r="BP47">
        <v>0</v>
      </c>
      <c r="BQ47">
        <v>15</v>
      </c>
      <c r="BR47">
        <v>0</v>
      </c>
      <c r="BS47">
        <v>0</v>
      </c>
      <c r="BT47">
        <v>16</v>
      </c>
      <c r="BU47">
        <v>16</v>
      </c>
      <c r="BV47">
        <v>0</v>
      </c>
      <c r="BW47">
        <v>15</v>
      </c>
      <c r="BX47">
        <v>0</v>
      </c>
      <c r="BY47">
        <v>16</v>
      </c>
      <c r="BZ47">
        <v>0</v>
      </c>
      <c r="CA47">
        <v>15</v>
      </c>
      <c r="CB47">
        <v>0</v>
      </c>
      <c r="CC47">
        <v>0</v>
      </c>
      <c r="CD47">
        <v>0</v>
      </c>
      <c r="CE47">
        <v>0</v>
      </c>
      <c r="CF47">
        <v>16</v>
      </c>
      <c r="CG47">
        <v>0</v>
      </c>
      <c r="CH47">
        <v>15</v>
      </c>
      <c r="CI47">
        <v>16</v>
      </c>
      <c r="CJ47">
        <v>0</v>
      </c>
      <c r="CK47">
        <v>16</v>
      </c>
      <c r="CL47">
        <v>0</v>
      </c>
      <c r="CP47">
        <f t="shared" si="5"/>
        <v>173</v>
      </c>
      <c r="CQ47">
        <v>15</v>
      </c>
      <c r="CR47">
        <v>0</v>
      </c>
      <c r="CS47">
        <v>16</v>
      </c>
      <c r="CT47">
        <v>0</v>
      </c>
      <c r="CU47">
        <v>16</v>
      </c>
      <c r="CV47">
        <v>0</v>
      </c>
      <c r="CW47">
        <v>0</v>
      </c>
      <c r="CX47">
        <v>16</v>
      </c>
      <c r="CY47">
        <v>0</v>
      </c>
      <c r="CZ47">
        <v>0</v>
      </c>
      <c r="DA47">
        <v>15</v>
      </c>
      <c r="DB47">
        <v>0</v>
      </c>
      <c r="DC47">
        <v>0</v>
      </c>
      <c r="DD47">
        <v>0</v>
      </c>
      <c r="DE47">
        <v>16</v>
      </c>
      <c r="DF47">
        <v>0</v>
      </c>
      <c r="DG47">
        <v>0</v>
      </c>
      <c r="DH47">
        <v>16</v>
      </c>
      <c r="DI47">
        <v>0</v>
      </c>
      <c r="DJ47">
        <v>15</v>
      </c>
      <c r="DK47">
        <v>0</v>
      </c>
      <c r="DL47">
        <v>0</v>
      </c>
      <c r="DM47">
        <v>0</v>
      </c>
      <c r="DN47">
        <v>16</v>
      </c>
      <c r="DO47">
        <v>0</v>
      </c>
      <c r="DP47">
        <v>0</v>
      </c>
      <c r="DQ47">
        <v>0</v>
      </c>
      <c r="DR47">
        <v>16</v>
      </c>
      <c r="DS47">
        <v>0</v>
      </c>
      <c r="DT47">
        <v>16</v>
      </c>
    </row>
    <row r="48" spans="1:124">
      <c r="A48">
        <f t="shared" si="0"/>
        <v>0</v>
      </c>
      <c r="B48">
        <v>0</v>
      </c>
      <c r="C48">
        <v>0</v>
      </c>
      <c r="D48">
        <v>0</v>
      </c>
      <c r="E48">
        <v>0</v>
      </c>
      <c r="F48">
        <v>0</v>
      </c>
      <c r="I48">
        <f t="shared" si="1"/>
        <v>15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15</v>
      </c>
      <c r="Q48">
        <v>0</v>
      </c>
      <c r="R48">
        <v>0</v>
      </c>
      <c r="S48">
        <v>0</v>
      </c>
      <c r="V48">
        <f t="shared" si="2"/>
        <v>93</v>
      </c>
      <c r="W48">
        <v>15</v>
      </c>
      <c r="X48">
        <v>0</v>
      </c>
      <c r="Y48">
        <v>0</v>
      </c>
      <c r="Z48">
        <v>0</v>
      </c>
      <c r="AA48">
        <v>15</v>
      </c>
      <c r="AB48">
        <v>0</v>
      </c>
      <c r="AC48">
        <v>16</v>
      </c>
      <c r="AD48">
        <v>0</v>
      </c>
      <c r="AE48">
        <v>16</v>
      </c>
      <c r="AF48">
        <v>15</v>
      </c>
      <c r="AG48">
        <v>0</v>
      </c>
      <c r="AH48">
        <v>0</v>
      </c>
      <c r="AI48">
        <v>0</v>
      </c>
      <c r="AJ48">
        <v>0</v>
      </c>
      <c r="AK48">
        <v>16</v>
      </c>
      <c r="AO48">
        <f t="shared" si="3"/>
        <v>93</v>
      </c>
      <c r="AP48">
        <v>16</v>
      </c>
      <c r="AQ48">
        <v>0</v>
      </c>
      <c r="AR48">
        <v>15</v>
      </c>
      <c r="AS48">
        <v>0</v>
      </c>
      <c r="AT48">
        <v>0</v>
      </c>
      <c r="AU48">
        <v>15</v>
      </c>
      <c r="AV48">
        <v>0</v>
      </c>
      <c r="AW48">
        <v>0</v>
      </c>
      <c r="AX48">
        <v>16</v>
      </c>
      <c r="AY48">
        <v>0</v>
      </c>
      <c r="AZ48">
        <v>0</v>
      </c>
      <c r="BA48">
        <v>0</v>
      </c>
      <c r="BB48">
        <v>0</v>
      </c>
      <c r="BC48">
        <v>15</v>
      </c>
      <c r="BD48">
        <v>0</v>
      </c>
      <c r="BE48">
        <v>16</v>
      </c>
      <c r="BF48">
        <v>0</v>
      </c>
      <c r="BG48">
        <v>0</v>
      </c>
      <c r="BH48">
        <v>0</v>
      </c>
      <c r="BI48">
        <v>0</v>
      </c>
      <c r="BM48">
        <f t="shared" si="4"/>
        <v>141</v>
      </c>
      <c r="BN48">
        <v>0</v>
      </c>
      <c r="BO48">
        <v>16</v>
      </c>
      <c r="BP48">
        <v>0</v>
      </c>
      <c r="BQ48">
        <v>0</v>
      </c>
      <c r="BR48">
        <v>16</v>
      </c>
      <c r="BS48">
        <v>15</v>
      </c>
      <c r="BT48">
        <v>0</v>
      </c>
      <c r="BU48">
        <v>0</v>
      </c>
      <c r="BV48">
        <v>0</v>
      </c>
      <c r="BW48">
        <v>16</v>
      </c>
      <c r="BX48">
        <v>0</v>
      </c>
      <c r="BY48">
        <v>15</v>
      </c>
      <c r="BZ48">
        <v>0</v>
      </c>
      <c r="CA48">
        <v>16</v>
      </c>
      <c r="CB48">
        <v>0</v>
      </c>
      <c r="CC48">
        <v>15</v>
      </c>
      <c r="CD48">
        <v>0</v>
      </c>
      <c r="CE48">
        <v>0</v>
      </c>
      <c r="CF48">
        <v>0</v>
      </c>
      <c r="CG48">
        <v>16</v>
      </c>
      <c r="CH48">
        <v>0</v>
      </c>
      <c r="CI48">
        <v>0</v>
      </c>
      <c r="CJ48">
        <v>0</v>
      </c>
      <c r="CK48">
        <v>16</v>
      </c>
      <c r="CL48">
        <v>0</v>
      </c>
      <c r="CP48">
        <f t="shared" si="5"/>
        <v>139</v>
      </c>
      <c r="CQ48">
        <v>0</v>
      </c>
      <c r="CR48">
        <v>16</v>
      </c>
      <c r="CS48">
        <v>0</v>
      </c>
      <c r="CT48">
        <v>15</v>
      </c>
      <c r="CU48">
        <v>0</v>
      </c>
      <c r="CV48">
        <v>0</v>
      </c>
      <c r="CW48">
        <v>0</v>
      </c>
      <c r="CX48">
        <v>0</v>
      </c>
      <c r="CY48">
        <v>16</v>
      </c>
      <c r="CZ48">
        <v>0</v>
      </c>
      <c r="DA48">
        <v>15</v>
      </c>
      <c r="DB48">
        <v>0</v>
      </c>
      <c r="DC48">
        <v>0</v>
      </c>
      <c r="DD48">
        <v>15</v>
      </c>
      <c r="DE48">
        <v>0</v>
      </c>
      <c r="DF48">
        <v>16</v>
      </c>
      <c r="DG48">
        <v>0</v>
      </c>
      <c r="DH48">
        <v>0</v>
      </c>
      <c r="DI48">
        <v>0</v>
      </c>
      <c r="DJ48">
        <v>15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15</v>
      </c>
      <c r="DR48">
        <v>0</v>
      </c>
      <c r="DS48">
        <v>16</v>
      </c>
      <c r="DT48">
        <v>0</v>
      </c>
    </row>
    <row r="49" spans="1:124">
      <c r="A49">
        <f t="shared" si="0"/>
        <v>46</v>
      </c>
      <c r="B49">
        <v>15</v>
      </c>
      <c r="C49">
        <v>0</v>
      </c>
      <c r="D49">
        <v>16</v>
      </c>
      <c r="E49">
        <v>0</v>
      </c>
      <c r="F49">
        <v>15</v>
      </c>
      <c r="I49">
        <f t="shared" si="1"/>
        <v>32</v>
      </c>
      <c r="J49">
        <v>16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16</v>
      </c>
      <c r="S49">
        <v>0</v>
      </c>
      <c r="V49">
        <f t="shared" si="2"/>
        <v>93</v>
      </c>
      <c r="W49">
        <v>16</v>
      </c>
      <c r="X49">
        <v>0</v>
      </c>
      <c r="Y49">
        <v>0</v>
      </c>
      <c r="Z49">
        <v>15</v>
      </c>
      <c r="AA49">
        <v>0</v>
      </c>
      <c r="AB49">
        <v>16</v>
      </c>
      <c r="AC49">
        <v>0</v>
      </c>
      <c r="AD49">
        <v>16</v>
      </c>
      <c r="AE49">
        <v>0</v>
      </c>
      <c r="AF49">
        <v>0</v>
      </c>
      <c r="AG49">
        <v>15</v>
      </c>
      <c r="AH49">
        <v>0</v>
      </c>
      <c r="AI49">
        <v>0</v>
      </c>
      <c r="AJ49">
        <v>0</v>
      </c>
      <c r="AK49">
        <v>15</v>
      </c>
      <c r="AO49">
        <f t="shared" si="3"/>
        <v>125</v>
      </c>
      <c r="AP49">
        <v>0</v>
      </c>
      <c r="AQ49">
        <v>16</v>
      </c>
      <c r="AR49">
        <v>0</v>
      </c>
      <c r="AS49">
        <v>0</v>
      </c>
      <c r="AT49">
        <v>0</v>
      </c>
      <c r="AU49">
        <v>0</v>
      </c>
      <c r="AV49">
        <v>15</v>
      </c>
      <c r="AW49">
        <v>0</v>
      </c>
      <c r="AX49">
        <v>16</v>
      </c>
      <c r="AY49">
        <v>0</v>
      </c>
      <c r="AZ49">
        <v>15</v>
      </c>
      <c r="BA49">
        <v>0</v>
      </c>
      <c r="BB49">
        <v>16</v>
      </c>
      <c r="BC49">
        <v>0</v>
      </c>
      <c r="BD49">
        <v>16</v>
      </c>
      <c r="BE49">
        <v>0</v>
      </c>
      <c r="BF49">
        <v>15</v>
      </c>
      <c r="BG49">
        <v>0</v>
      </c>
      <c r="BH49">
        <v>0</v>
      </c>
      <c r="BI49">
        <v>16</v>
      </c>
      <c r="CP49">
        <f t="shared" si="5"/>
        <v>142</v>
      </c>
      <c r="CQ49">
        <v>16</v>
      </c>
      <c r="CR49">
        <v>0</v>
      </c>
      <c r="CS49">
        <v>15</v>
      </c>
      <c r="CT49">
        <v>0</v>
      </c>
      <c r="CU49">
        <v>0</v>
      </c>
      <c r="CV49">
        <v>16</v>
      </c>
      <c r="CW49">
        <v>0</v>
      </c>
      <c r="CX49">
        <v>0</v>
      </c>
      <c r="CY49">
        <v>0</v>
      </c>
      <c r="CZ49">
        <v>0</v>
      </c>
      <c r="DA49">
        <v>15</v>
      </c>
      <c r="DB49">
        <v>0</v>
      </c>
      <c r="DC49">
        <v>0</v>
      </c>
      <c r="DD49">
        <v>16</v>
      </c>
      <c r="DE49">
        <v>0</v>
      </c>
      <c r="DF49">
        <v>0</v>
      </c>
      <c r="DG49">
        <v>0</v>
      </c>
      <c r="DH49">
        <v>0</v>
      </c>
      <c r="DI49">
        <v>16</v>
      </c>
      <c r="DJ49">
        <v>0</v>
      </c>
      <c r="DK49">
        <v>0</v>
      </c>
      <c r="DL49">
        <v>16</v>
      </c>
      <c r="DM49">
        <v>0</v>
      </c>
      <c r="DN49">
        <v>0</v>
      </c>
      <c r="DO49">
        <v>0</v>
      </c>
      <c r="DP49">
        <v>0</v>
      </c>
      <c r="DQ49">
        <v>16</v>
      </c>
      <c r="DR49">
        <v>0</v>
      </c>
      <c r="DS49">
        <v>0</v>
      </c>
      <c r="DT49">
        <v>16</v>
      </c>
    </row>
    <row r="50" spans="1:124">
      <c r="A50">
        <f t="shared" si="0"/>
        <v>16</v>
      </c>
      <c r="B50">
        <v>0</v>
      </c>
      <c r="C50">
        <v>0</v>
      </c>
      <c r="D50">
        <v>0</v>
      </c>
      <c r="E50">
        <v>0</v>
      </c>
      <c r="F50">
        <v>16</v>
      </c>
      <c r="I50">
        <f t="shared" si="1"/>
        <v>31</v>
      </c>
      <c r="J50">
        <v>16</v>
      </c>
      <c r="K50">
        <v>0</v>
      </c>
      <c r="L50">
        <v>0</v>
      </c>
      <c r="M50">
        <v>0</v>
      </c>
      <c r="N50">
        <v>15</v>
      </c>
      <c r="O50">
        <v>0</v>
      </c>
      <c r="P50">
        <v>0</v>
      </c>
      <c r="Q50">
        <v>0</v>
      </c>
      <c r="R50">
        <v>0</v>
      </c>
      <c r="S50">
        <v>0</v>
      </c>
      <c r="V50">
        <f t="shared" si="2"/>
        <v>78</v>
      </c>
      <c r="W50">
        <v>16</v>
      </c>
      <c r="X50">
        <v>0</v>
      </c>
      <c r="Y50">
        <v>0</v>
      </c>
      <c r="Z50">
        <v>0</v>
      </c>
      <c r="AA50">
        <v>15</v>
      </c>
      <c r="AB50">
        <v>0</v>
      </c>
      <c r="AC50">
        <v>16</v>
      </c>
      <c r="AD50">
        <v>0</v>
      </c>
      <c r="AE50">
        <v>15</v>
      </c>
      <c r="AF50">
        <v>0</v>
      </c>
      <c r="AG50">
        <v>16</v>
      </c>
      <c r="AH50">
        <v>0</v>
      </c>
      <c r="AI50">
        <v>0</v>
      </c>
      <c r="AJ50">
        <v>0</v>
      </c>
      <c r="AK50">
        <v>0</v>
      </c>
      <c r="AO50">
        <f t="shared" si="3"/>
        <v>126</v>
      </c>
      <c r="AP50">
        <v>0</v>
      </c>
      <c r="AQ50">
        <v>16</v>
      </c>
      <c r="AR50">
        <v>0</v>
      </c>
      <c r="AS50">
        <v>16</v>
      </c>
      <c r="AT50">
        <v>0</v>
      </c>
      <c r="AU50">
        <v>15</v>
      </c>
      <c r="AV50">
        <v>0</v>
      </c>
      <c r="AW50">
        <v>16</v>
      </c>
      <c r="AX50">
        <v>0</v>
      </c>
      <c r="AY50">
        <v>15</v>
      </c>
      <c r="AZ50">
        <v>0</v>
      </c>
      <c r="BA50">
        <v>16</v>
      </c>
      <c r="BB50">
        <v>0</v>
      </c>
      <c r="BC50">
        <v>0</v>
      </c>
      <c r="BD50">
        <v>0</v>
      </c>
      <c r="BE50">
        <v>0</v>
      </c>
      <c r="BF50">
        <v>16</v>
      </c>
      <c r="BG50">
        <v>0</v>
      </c>
      <c r="BH50">
        <v>0</v>
      </c>
      <c r="BI50">
        <v>16</v>
      </c>
      <c r="CP50">
        <f t="shared" si="5"/>
        <v>170</v>
      </c>
      <c r="CQ50">
        <v>0</v>
      </c>
      <c r="CR50">
        <v>16</v>
      </c>
      <c r="CS50">
        <v>0</v>
      </c>
      <c r="CT50">
        <v>15</v>
      </c>
      <c r="CU50">
        <v>0</v>
      </c>
      <c r="CV50">
        <v>0</v>
      </c>
      <c r="CW50">
        <v>16</v>
      </c>
      <c r="CX50">
        <v>0</v>
      </c>
      <c r="CY50">
        <v>0</v>
      </c>
      <c r="CZ50">
        <v>15</v>
      </c>
      <c r="DA50">
        <v>0</v>
      </c>
      <c r="DB50">
        <v>0</v>
      </c>
      <c r="DC50">
        <v>0</v>
      </c>
      <c r="DD50">
        <v>15</v>
      </c>
      <c r="DE50">
        <v>0</v>
      </c>
      <c r="DF50">
        <v>16</v>
      </c>
      <c r="DG50">
        <v>16</v>
      </c>
      <c r="DH50">
        <v>0</v>
      </c>
      <c r="DI50">
        <v>15</v>
      </c>
      <c r="DJ50">
        <v>0</v>
      </c>
      <c r="DK50">
        <v>0</v>
      </c>
      <c r="DL50">
        <v>0</v>
      </c>
      <c r="DM50">
        <v>16</v>
      </c>
      <c r="DN50">
        <v>0</v>
      </c>
      <c r="DO50">
        <v>15</v>
      </c>
      <c r="DP50">
        <v>0</v>
      </c>
      <c r="DQ50">
        <v>0</v>
      </c>
      <c r="DR50">
        <v>0</v>
      </c>
      <c r="DS50">
        <v>0</v>
      </c>
      <c r="DT50">
        <v>15</v>
      </c>
    </row>
    <row r="51" spans="1:124">
      <c r="A51">
        <f t="shared" si="0"/>
        <v>47</v>
      </c>
      <c r="B51">
        <v>15</v>
      </c>
      <c r="C51">
        <v>0</v>
      </c>
      <c r="D51">
        <v>16</v>
      </c>
      <c r="E51">
        <v>0</v>
      </c>
      <c r="F51">
        <v>16</v>
      </c>
      <c r="V51">
        <f t="shared" si="2"/>
        <v>94</v>
      </c>
      <c r="W51">
        <v>0</v>
      </c>
      <c r="X51">
        <v>16</v>
      </c>
      <c r="Y51">
        <v>0</v>
      </c>
      <c r="Z51">
        <v>16</v>
      </c>
      <c r="AA51">
        <v>0</v>
      </c>
      <c r="AB51">
        <v>15</v>
      </c>
      <c r="AC51">
        <v>0</v>
      </c>
      <c r="AD51">
        <v>0</v>
      </c>
      <c r="AE51">
        <v>16</v>
      </c>
      <c r="AF51">
        <v>0</v>
      </c>
      <c r="AG51">
        <v>0</v>
      </c>
      <c r="AH51">
        <v>16</v>
      </c>
      <c r="AI51">
        <v>0</v>
      </c>
      <c r="AJ51">
        <v>15</v>
      </c>
      <c r="AK51">
        <v>0</v>
      </c>
      <c r="AO51">
        <f t="shared" si="3"/>
        <v>109</v>
      </c>
      <c r="AP51">
        <v>0</v>
      </c>
      <c r="AQ51">
        <v>15</v>
      </c>
      <c r="AR51">
        <v>0</v>
      </c>
      <c r="AS51">
        <v>16</v>
      </c>
      <c r="AT51">
        <v>0</v>
      </c>
      <c r="AU51">
        <v>0</v>
      </c>
      <c r="AV51">
        <v>15</v>
      </c>
      <c r="AW51">
        <v>0</v>
      </c>
      <c r="AX51">
        <v>16</v>
      </c>
      <c r="AY51">
        <v>0</v>
      </c>
      <c r="AZ51">
        <v>0</v>
      </c>
      <c r="BA51">
        <v>0</v>
      </c>
      <c r="BB51">
        <v>0</v>
      </c>
      <c r="BC51">
        <v>16</v>
      </c>
      <c r="BD51">
        <v>0</v>
      </c>
      <c r="BE51">
        <v>16</v>
      </c>
      <c r="BF51">
        <v>0</v>
      </c>
      <c r="BG51">
        <v>15</v>
      </c>
      <c r="BH51">
        <v>0</v>
      </c>
      <c r="BI51">
        <v>0</v>
      </c>
      <c r="CP51">
        <f t="shared" si="5"/>
        <v>203</v>
      </c>
      <c r="CQ51">
        <v>16</v>
      </c>
      <c r="CR51">
        <v>0</v>
      </c>
      <c r="CS51">
        <v>16</v>
      </c>
      <c r="CT51">
        <v>15</v>
      </c>
      <c r="CU51">
        <v>0</v>
      </c>
      <c r="CV51">
        <v>16</v>
      </c>
      <c r="CW51">
        <v>0</v>
      </c>
      <c r="CX51">
        <v>15</v>
      </c>
      <c r="CY51">
        <v>0</v>
      </c>
      <c r="CZ51">
        <v>0</v>
      </c>
      <c r="DA51">
        <v>0</v>
      </c>
      <c r="DB51">
        <v>16</v>
      </c>
      <c r="DC51">
        <v>0</v>
      </c>
      <c r="DD51">
        <v>0</v>
      </c>
      <c r="DE51">
        <v>0</v>
      </c>
      <c r="DF51">
        <v>0</v>
      </c>
      <c r="DG51">
        <v>16</v>
      </c>
      <c r="DH51">
        <v>0</v>
      </c>
      <c r="DI51">
        <v>0</v>
      </c>
      <c r="DJ51">
        <v>15</v>
      </c>
      <c r="DK51">
        <v>0</v>
      </c>
      <c r="DL51">
        <v>16</v>
      </c>
      <c r="DM51">
        <v>0</v>
      </c>
      <c r="DN51">
        <v>0</v>
      </c>
      <c r="DO51">
        <v>15</v>
      </c>
      <c r="DP51">
        <v>16</v>
      </c>
      <c r="DQ51">
        <v>0</v>
      </c>
      <c r="DR51">
        <v>16</v>
      </c>
      <c r="DS51">
        <v>15</v>
      </c>
      <c r="DT51">
        <v>0</v>
      </c>
    </row>
    <row r="52" spans="1:124">
      <c r="V52">
        <f t="shared" si="2"/>
        <v>77</v>
      </c>
      <c r="W52">
        <v>16</v>
      </c>
      <c r="X52">
        <v>0</v>
      </c>
      <c r="Y52">
        <v>0</v>
      </c>
      <c r="Z52">
        <v>0</v>
      </c>
      <c r="AA52">
        <v>15</v>
      </c>
      <c r="AB52">
        <v>0</v>
      </c>
      <c r="AC52">
        <v>0</v>
      </c>
      <c r="AD52">
        <v>0</v>
      </c>
      <c r="AE52">
        <v>0</v>
      </c>
      <c r="AF52">
        <v>15</v>
      </c>
      <c r="AG52">
        <v>0</v>
      </c>
      <c r="AH52">
        <v>15</v>
      </c>
      <c r="AI52">
        <v>0</v>
      </c>
      <c r="AJ52">
        <v>0</v>
      </c>
      <c r="AK52">
        <v>16</v>
      </c>
      <c r="AO52">
        <f t="shared" si="3"/>
        <v>110</v>
      </c>
      <c r="AP52">
        <v>0</v>
      </c>
      <c r="AQ52">
        <v>0</v>
      </c>
      <c r="AR52">
        <v>16</v>
      </c>
      <c r="AS52">
        <v>0</v>
      </c>
      <c r="AT52">
        <v>0</v>
      </c>
      <c r="AU52">
        <v>16</v>
      </c>
      <c r="AV52">
        <v>0</v>
      </c>
      <c r="AW52">
        <v>15</v>
      </c>
      <c r="AX52">
        <v>0</v>
      </c>
      <c r="AY52">
        <v>0</v>
      </c>
      <c r="AZ52">
        <v>16</v>
      </c>
      <c r="BA52">
        <v>0</v>
      </c>
      <c r="BB52">
        <v>0</v>
      </c>
      <c r="BC52">
        <v>16</v>
      </c>
      <c r="BD52">
        <v>0</v>
      </c>
      <c r="BE52">
        <v>0</v>
      </c>
      <c r="BF52">
        <v>16</v>
      </c>
      <c r="BG52">
        <v>0</v>
      </c>
      <c r="BH52">
        <v>15</v>
      </c>
      <c r="BI52">
        <v>0</v>
      </c>
      <c r="CP52">
        <f t="shared" si="5"/>
        <v>203</v>
      </c>
      <c r="CQ52">
        <v>0</v>
      </c>
      <c r="CR52">
        <v>15</v>
      </c>
      <c r="CS52">
        <v>0</v>
      </c>
      <c r="CT52">
        <v>16</v>
      </c>
      <c r="CU52">
        <v>0</v>
      </c>
      <c r="CV52">
        <v>16</v>
      </c>
      <c r="CW52">
        <v>0</v>
      </c>
      <c r="CX52">
        <v>15</v>
      </c>
      <c r="CY52">
        <v>0</v>
      </c>
      <c r="CZ52">
        <v>16</v>
      </c>
      <c r="DA52">
        <v>0</v>
      </c>
      <c r="DB52">
        <v>0</v>
      </c>
      <c r="DC52">
        <v>15</v>
      </c>
      <c r="DD52">
        <v>0</v>
      </c>
      <c r="DE52">
        <v>0</v>
      </c>
      <c r="DF52">
        <v>16</v>
      </c>
      <c r="DG52">
        <v>0</v>
      </c>
      <c r="DH52">
        <v>16</v>
      </c>
      <c r="DI52">
        <v>0</v>
      </c>
      <c r="DJ52">
        <v>15</v>
      </c>
      <c r="DK52">
        <v>0</v>
      </c>
      <c r="DL52">
        <v>31</v>
      </c>
      <c r="DM52">
        <v>0</v>
      </c>
      <c r="DN52">
        <v>0</v>
      </c>
      <c r="DO52">
        <v>16</v>
      </c>
      <c r="DP52">
        <v>0</v>
      </c>
      <c r="DQ52">
        <v>0</v>
      </c>
      <c r="DR52">
        <v>16</v>
      </c>
      <c r="DS52">
        <v>0</v>
      </c>
      <c r="DT52">
        <v>0</v>
      </c>
    </row>
    <row r="53" spans="1:124">
      <c r="CP53">
        <f t="shared" si="5"/>
        <v>157</v>
      </c>
      <c r="CQ53">
        <v>0</v>
      </c>
      <c r="CR53">
        <v>0</v>
      </c>
      <c r="CS53">
        <v>0</v>
      </c>
      <c r="CT53">
        <v>0</v>
      </c>
      <c r="CU53">
        <v>15</v>
      </c>
      <c r="CV53">
        <v>0</v>
      </c>
      <c r="CW53">
        <v>0</v>
      </c>
      <c r="CX53">
        <v>16</v>
      </c>
      <c r="CY53">
        <v>0</v>
      </c>
      <c r="CZ53">
        <v>0</v>
      </c>
      <c r="DA53">
        <v>0</v>
      </c>
      <c r="DB53">
        <v>16</v>
      </c>
      <c r="DC53">
        <v>0</v>
      </c>
      <c r="DD53">
        <v>0</v>
      </c>
      <c r="DE53">
        <v>0</v>
      </c>
      <c r="DF53">
        <v>0</v>
      </c>
      <c r="DG53">
        <v>16</v>
      </c>
      <c r="DH53">
        <v>0</v>
      </c>
      <c r="DI53">
        <v>0</v>
      </c>
      <c r="DJ53">
        <v>16</v>
      </c>
      <c r="DK53">
        <v>15</v>
      </c>
      <c r="DL53">
        <v>0</v>
      </c>
      <c r="DM53">
        <v>16</v>
      </c>
      <c r="DN53">
        <v>0</v>
      </c>
      <c r="DO53">
        <v>16</v>
      </c>
      <c r="DP53">
        <v>0</v>
      </c>
      <c r="DQ53">
        <v>15</v>
      </c>
      <c r="DR53">
        <v>0</v>
      </c>
      <c r="DS53">
        <v>16</v>
      </c>
      <c r="DT53">
        <v>0</v>
      </c>
    </row>
    <row r="54" spans="1:124">
      <c r="CP54">
        <f t="shared" si="5"/>
        <v>187</v>
      </c>
      <c r="CQ54">
        <v>0</v>
      </c>
      <c r="CR54">
        <v>16</v>
      </c>
      <c r="CS54">
        <v>0</v>
      </c>
      <c r="CT54">
        <v>0</v>
      </c>
      <c r="CU54">
        <v>15</v>
      </c>
      <c r="CV54">
        <v>0</v>
      </c>
      <c r="CW54">
        <v>0</v>
      </c>
      <c r="CX54">
        <v>16</v>
      </c>
      <c r="CY54">
        <v>15</v>
      </c>
      <c r="CZ54">
        <v>0</v>
      </c>
      <c r="DA54">
        <v>0</v>
      </c>
      <c r="DB54">
        <v>32</v>
      </c>
      <c r="DC54">
        <v>0</v>
      </c>
      <c r="DD54">
        <v>15</v>
      </c>
      <c r="DE54">
        <v>0</v>
      </c>
      <c r="DF54">
        <v>16</v>
      </c>
      <c r="DG54">
        <v>0</v>
      </c>
      <c r="DH54">
        <v>15</v>
      </c>
      <c r="DI54">
        <v>0</v>
      </c>
      <c r="DJ54">
        <v>0</v>
      </c>
      <c r="DK54">
        <v>16</v>
      </c>
      <c r="DL54">
        <v>0</v>
      </c>
      <c r="DM54">
        <v>0</v>
      </c>
      <c r="DN54">
        <v>0</v>
      </c>
      <c r="DO54">
        <v>16</v>
      </c>
      <c r="DP54">
        <v>0</v>
      </c>
      <c r="DQ54">
        <v>0</v>
      </c>
      <c r="DR54">
        <v>0</v>
      </c>
      <c r="DS54">
        <v>0</v>
      </c>
      <c r="DT54">
        <v>15</v>
      </c>
    </row>
    <row r="55" spans="1:124">
      <c r="CP55">
        <f t="shared" si="5"/>
        <v>204</v>
      </c>
      <c r="CQ55">
        <v>0</v>
      </c>
      <c r="CR55">
        <v>16</v>
      </c>
      <c r="CS55">
        <v>0</v>
      </c>
      <c r="CT55">
        <v>0</v>
      </c>
      <c r="CU55">
        <v>0</v>
      </c>
      <c r="CV55">
        <v>0</v>
      </c>
      <c r="CW55">
        <v>15</v>
      </c>
      <c r="CX55">
        <v>0</v>
      </c>
      <c r="CY55">
        <v>16</v>
      </c>
      <c r="CZ55">
        <v>0</v>
      </c>
      <c r="DA55">
        <v>0</v>
      </c>
      <c r="DB55">
        <v>0</v>
      </c>
      <c r="DC55">
        <v>0</v>
      </c>
      <c r="DD55">
        <v>16</v>
      </c>
      <c r="DE55">
        <v>0</v>
      </c>
      <c r="DF55">
        <v>16</v>
      </c>
      <c r="DG55">
        <v>0</v>
      </c>
      <c r="DH55">
        <v>0</v>
      </c>
      <c r="DI55">
        <v>16</v>
      </c>
      <c r="DJ55">
        <v>0</v>
      </c>
      <c r="DK55">
        <v>16</v>
      </c>
      <c r="DL55">
        <v>15</v>
      </c>
      <c r="DM55">
        <v>16</v>
      </c>
      <c r="DN55">
        <v>0</v>
      </c>
      <c r="DO55">
        <v>15</v>
      </c>
      <c r="DP55">
        <v>16</v>
      </c>
      <c r="DQ55">
        <v>15</v>
      </c>
      <c r="DR55">
        <v>0</v>
      </c>
      <c r="DS55">
        <v>16</v>
      </c>
      <c r="DT5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performance with naive aprches</vt:lpstr>
      <vt:lpstr>performance with data aprches</vt:lpstr>
      <vt:lpstr>compare-naive vs data aprches</vt:lpstr>
      <vt:lpstr>compare -ondemand vs pre-fetch</vt:lpstr>
      <vt:lpstr>2-10-20 threads prfrm-1</vt:lpstr>
      <vt:lpstr>2-10-20 threads prfrm-2</vt:lpstr>
      <vt:lpstr>overhead timings for 10-thread</vt:lpstr>
      <vt:lpstr>Sheet4</vt:lpstr>
    </vt:vector>
  </TitlesOfParts>
  <Company>Indiana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2007-12-30T20:26:53Z</dcterms:created>
  <dcterms:modified xsi:type="dcterms:W3CDTF">2008-01-06T16:23:28Z</dcterms:modified>
</cp:coreProperties>
</file>